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dmoritz\Downloads\March 2020\Executive Summary\Annual Conference\2021\"/>
    </mc:Choice>
  </mc:AlternateContent>
  <xr:revisionPtr revIDLastSave="0" documentId="13_ncr:1_{677CE054-38CF-4277-9E42-F1DCB6E6F76A}" xr6:coauthVersionLast="45" xr6:coauthVersionMax="45" xr10:uidLastSave="{00000000-0000-0000-0000-000000000000}"/>
  <bookViews>
    <workbookView xWindow="-48" yWindow="-48" windowWidth="23136" windowHeight="12432" xr2:uid="{00000000-000D-0000-FFFF-FFFF00000000}"/>
  </bookViews>
  <sheets>
    <sheet name="EXSUMMWCOMM" sheetId="5" r:id="rId1"/>
    <sheet name="TOTALALA" sheetId="2" r:id="rId2"/>
    <sheet name="GFBYDEPT" sheetId="13" r:id="rId3"/>
    <sheet name="DIVISION" sheetId="30" r:id="rId4"/>
    <sheet name="ROUNDTABLE" sheetId="15" r:id="rId5"/>
    <sheet name="SCHED LOANS TRANSFER W TERMS" sheetId="31" r:id="rId6"/>
  </sheets>
  <externalReferences>
    <externalReference r:id="rId7"/>
  </externalReferences>
  <definedNames>
    <definedName name="_xlnm.Print_Area" localSheetId="3">DIVISION!$A$1:$J$32</definedName>
    <definedName name="_xlnm.Print_Area" localSheetId="0">EXSUMMWCOMM!$A$1:$L$27</definedName>
    <definedName name="_xlnm.Print_Area" localSheetId="2">GFBYDEPT!$A$1:$H$54</definedName>
    <definedName name="_xlnm.Print_Area" localSheetId="4">ROUNDTABLE!$A$1:$F$60</definedName>
    <definedName name="_xlnm.Print_Area" localSheetId="5">'SCHED LOANS TRANSFER W TERMS'!$A$1:$L$44</definedName>
    <definedName name="_xlnm.Print_Area" localSheetId="1">TOTALALA!$A$1:$I$66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2" l="1"/>
  <c r="A58" i="2" l="1"/>
  <c r="A57" i="2"/>
  <c r="I38" i="2"/>
  <c r="H38" i="2"/>
  <c r="I37" i="2"/>
  <c r="H37" i="2"/>
  <c r="C12" i="13" l="1"/>
  <c r="G22" i="30" l="1"/>
  <c r="E22" i="30" l="1"/>
  <c r="B22" i="30" l="1"/>
  <c r="F19" i="15" l="1"/>
  <c r="F13" i="15"/>
  <c r="D13" i="15"/>
  <c r="G43" i="13" l="1"/>
  <c r="D43" i="13"/>
  <c r="C43" i="13"/>
  <c r="H11" i="13" l="1"/>
  <c r="H8" i="13"/>
  <c r="H9" i="13"/>
  <c r="H10" i="13"/>
  <c r="H12" i="13"/>
  <c r="H13" i="13"/>
  <c r="H14" i="13"/>
  <c r="H15" i="13"/>
  <c r="H16" i="13"/>
  <c r="H17" i="13"/>
  <c r="H18" i="13"/>
  <c r="H19" i="13"/>
  <c r="H20" i="13"/>
  <c r="H7" i="13"/>
  <c r="E8" i="13" l="1"/>
  <c r="F8" i="13" s="1"/>
  <c r="E9" i="13"/>
  <c r="F9" i="13" s="1"/>
  <c r="E10" i="13"/>
  <c r="F10" i="13" s="1"/>
  <c r="E11" i="13"/>
  <c r="F11" i="13" s="1"/>
  <c r="E12" i="13"/>
  <c r="F12" i="13" s="1"/>
  <c r="E13" i="13"/>
  <c r="F13" i="13" s="1"/>
  <c r="E14" i="13"/>
  <c r="F14" i="13" s="1"/>
  <c r="E15" i="13"/>
  <c r="F15" i="13" s="1"/>
  <c r="E16" i="13"/>
  <c r="F16" i="13" s="1"/>
  <c r="E17" i="13"/>
  <c r="F17" i="13" s="1"/>
  <c r="E18" i="13"/>
  <c r="F18" i="13" s="1"/>
  <c r="E19" i="13"/>
  <c r="F19" i="13" s="1"/>
  <c r="E20" i="13"/>
  <c r="E7" i="13"/>
  <c r="F7" i="13" s="1"/>
  <c r="D16" i="13"/>
  <c r="G37" i="2"/>
  <c r="F37" i="2" l="1"/>
  <c r="E37" i="2"/>
  <c r="D37" i="2"/>
  <c r="C61" i="2"/>
  <c r="C37" i="2"/>
  <c r="C33" i="2"/>
  <c r="L41" i="31" l="1"/>
  <c r="G23" i="30" l="1"/>
  <c r="H42" i="13" l="1"/>
  <c r="E8" i="15" l="1"/>
  <c r="C8" i="15"/>
  <c r="B8" i="15"/>
  <c r="E7" i="15"/>
  <c r="C7" i="15"/>
  <c r="B7" i="15"/>
  <c r="A3" i="15" l="1"/>
  <c r="F13" i="30" l="1"/>
  <c r="C23" i="30"/>
  <c r="E23" i="30"/>
  <c r="B23" i="30"/>
  <c r="H22" i="30"/>
  <c r="F22" i="30"/>
  <c r="D22" i="30"/>
  <c r="B8" i="30"/>
  <c r="B7" i="30"/>
  <c r="C59" i="2" l="1"/>
  <c r="H47" i="2"/>
  <c r="F17" i="2" l="1"/>
  <c r="E33" i="15" l="1"/>
  <c r="C33" i="15"/>
  <c r="B33" i="15"/>
  <c r="F32" i="15"/>
  <c r="D32" i="15"/>
  <c r="F31" i="15"/>
  <c r="D31" i="15"/>
  <c r="F30" i="15"/>
  <c r="D30" i="15"/>
  <c r="F28" i="15"/>
  <c r="D28" i="15"/>
  <c r="F27" i="15"/>
  <c r="D27" i="15"/>
  <c r="F26" i="15"/>
  <c r="D26" i="15"/>
  <c r="F25" i="15"/>
  <c r="D25" i="15"/>
  <c r="F24" i="15"/>
  <c r="D24" i="15"/>
  <c r="F23" i="15"/>
  <c r="D23" i="15"/>
  <c r="F22" i="15"/>
  <c r="D22" i="15"/>
  <c r="F21" i="15"/>
  <c r="D21" i="15"/>
  <c r="F20" i="15"/>
  <c r="D20" i="15"/>
  <c r="D19" i="15"/>
  <c r="F18" i="15"/>
  <c r="D18" i="15"/>
  <c r="F17" i="15"/>
  <c r="D17" i="15"/>
  <c r="F29" i="15"/>
  <c r="F16" i="15"/>
  <c r="D16" i="15"/>
  <c r="F15" i="15"/>
  <c r="D15" i="15"/>
  <c r="F14" i="15"/>
  <c r="D14" i="15"/>
  <c r="F12" i="15"/>
  <c r="D12" i="15"/>
  <c r="A9" i="15"/>
  <c r="D8" i="15"/>
  <c r="E9" i="15"/>
  <c r="A2" i="15"/>
  <c r="D33" i="15" l="1"/>
  <c r="F33" i="15"/>
  <c r="C9" i="15"/>
  <c r="F8" i="15"/>
  <c r="D7" i="15"/>
  <c r="B9" i="15"/>
  <c r="F9" i="15" s="1"/>
  <c r="F7" i="15"/>
  <c r="D9" i="15" l="1"/>
  <c r="H17" i="30" l="1"/>
  <c r="H18" i="30"/>
  <c r="H19" i="30"/>
  <c r="H20" i="30"/>
  <c r="H21" i="30"/>
  <c r="D17" i="30" l="1"/>
  <c r="D18" i="30"/>
  <c r="D19" i="30"/>
  <c r="D20" i="30"/>
  <c r="F17" i="30"/>
  <c r="F18" i="30"/>
  <c r="F19" i="30"/>
  <c r="F20" i="30"/>
  <c r="G21" i="13"/>
  <c r="D21" i="13"/>
  <c r="C21" i="13"/>
  <c r="D14" i="30" l="1"/>
  <c r="F14" i="30"/>
  <c r="H14" i="30"/>
  <c r="D15" i="30"/>
  <c r="F15" i="30"/>
  <c r="H15" i="30"/>
  <c r="D16" i="30"/>
  <c r="F16" i="30"/>
  <c r="H16" i="30"/>
  <c r="D21" i="30"/>
  <c r="F21" i="30"/>
  <c r="I23" i="30"/>
  <c r="G8" i="30" l="1"/>
  <c r="G7" i="30"/>
  <c r="E8" i="30"/>
  <c r="E7" i="30"/>
  <c r="C8" i="30"/>
  <c r="C7" i="30"/>
  <c r="G59" i="2" l="1"/>
  <c r="F59" i="2"/>
  <c r="F41" i="2"/>
  <c r="A46" i="2"/>
  <c r="A45" i="2"/>
  <c r="A1" i="2"/>
  <c r="H44" i="13" l="1"/>
  <c r="H43" i="13"/>
  <c r="H41" i="13"/>
  <c r="H40" i="13"/>
  <c r="H39" i="13"/>
  <c r="H38" i="13"/>
  <c r="E48" i="2" l="1"/>
  <c r="H48" i="2"/>
  <c r="I48" i="2"/>
  <c r="H49" i="2" l="1"/>
  <c r="H46" i="2"/>
  <c r="H45" i="2"/>
  <c r="F23" i="30" l="1"/>
  <c r="H13" i="30"/>
  <c r="H23" i="30" s="1"/>
  <c r="I9" i="30" l="1"/>
  <c r="I6" i="30"/>
  <c r="I12" i="30" s="1"/>
  <c r="E6" i="30"/>
  <c r="G6" i="30" s="1"/>
  <c r="G61" i="2"/>
  <c r="G60" i="2"/>
  <c r="G58" i="2"/>
  <c r="G57" i="2"/>
  <c r="G56" i="2"/>
  <c r="I49" i="2"/>
  <c r="I47" i="2"/>
  <c r="I46" i="2"/>
  <c r="I45" i="2"/>
  <c r="G38" i="2"/>
  <c r="G18" i="2" s="1"/>
  <c r="I36" i="2"/>
  <c r="I35" i="2"/>
  <c r="I34" i="2"/>
  <c r="I33" i="2"/>
  <c r="G50" i="2"/>
  <c r="G19" i="2" s="1"/>
  <c r="I54" i="2"/>
  <c r="I42" i="2"/>
  <c r="I32" i="2"/>
  <c r="I43" i="2" s="1"/>
  <c r="I55" i="2" s="1"/>
  <c r="I31" i="2"/>
  <c r="G53" i="2"/>
  <c r="G42" i="2"/>
  <c r="G41" i="2"/>
  <c r="G31" i="2"/>
  <c r="G54" i="2" s="1"/>
  <c r="G30" i="2"/>
  <c r="G20" i="2" l="1"/>
  <c r="G62" i="2"/>
  <c r="E43" i="13" l="1"/>
  <c r="F43" i="13" s="1"/>
  <c r="D13" i="30"/>
  <c r="D23" i="30" s="1"/>
  <c r="G9" i="30"/>
  <c r="E9" i="30"/>
  <c r="C9" i="30"/>
  <c r="B9" i="30"/>
  <c r="H8" i="30"/>
  <c r="F8" i="30"/>
  <c r="D8" i="30"/>
  <c r="H7" i="30"/>
  <c r="F7" i="30"/>
  <c r="D7" i="30"/>
  <c r="D9" i="30" l="1"/>
  <c r="H9" i="30"/>
  <c r="F9" i="30"/>
  <c r="H6" i="13" l="1"/>
  <c r="F6" i="30" s="1"/>
  <c r="F6" i="15" s="1"/>
  <c r="G17" i="2" l="1"/>
  <c r="C17" i="2"/>
  <c r="G43" i="2" l="1"/>
  <c r="G32" i="2"/>
  <c r="G55" i="2" s="1"/>
  <c r="A3" i="30" l="1"/>
  <c r="C45" i="13" l="1"/>
  <c r="C47" i="13" s="1"/>
  <c r="A3" i="13" l="1"/>
  <c r="E53" i="2" l="1"/>
  <c r="D53" i="2"/>
  <c r="C53" i="2"/>
  <c r="E41" i="2"/>
  <c r="D41" i="2"/>
  <c r="C41" i="2"/>
  <c r="E30" i="2"/>
  <c r="D30" i="2"/>
  <c r="C30" i="2"/>
  <c r="E15" i="2"/>
  <c r="D15" i="2"/>
  <c r="H33" i="2" l="1"/>
  <c r="D59" i="2" l="1"/>
  <c r="A59" i="2"/>
  <c r="E47" i="2"/>
  <c r="I59" i="2" l="1"/>
  <c r="H59" i="2"/>
  <c r="E59" i="2"/>
  <c r="H37" i="13" l="1"/>
  <c r="H54" i="2"/>
  <c r="H42" i="2"/>
  <c r="H31" i="2"/>
  <c r="D17" i="2" l="1"/>
  <c r="E17" i="2"/>
  <c r="E32" i="2" l="1"/>
  <c r="D38" i="2" l="1"/>
  <c r="D18" i="2" s="1"/>
  <c r="D57" i="2" l="1"/>
  <c r="D58" i="2"/>
  <c r="D60" i="2"/>
  <c r="D61" i="2"/>
  <c r="H32" i="2"/>
  <c r="H43" i="2" s="1"/>
  <c r="H55" i="2" s="1"/>
  <c r="F32" i="2"/>
  <c r="F43" i="2" s="1"/>
  <c r="F55" i="2" s="1"/>
  <c r="E43" i="2"/>
  <c r="E55" i="2" s="1"/>
  <c r="D32" i="2"/>
  <c r="D43" i="2" s="1"/>
  <c r="D55" i="2" s="1"/>
  <c r="C32" i="2"/>
  <c r="C43" i="2" s="1"/>
  <c r="C55" i="2" s="1"/>
  <c r="D50" i="2" l="1"/>
  <c r="D19" i="2" s="1"/>
  <c r="D20" i="2" s="1"/>
  <c r="F61" i="2" l="1"/>
  <c r="F60" i="2"/>
  <c r="F58" i="2"/>
  <c r="F57" i="2"/>
  <c r="I61" i="2"/>
  <c r="C60" i="2"/>
  <c r="C58" i="2"/>
  <c r="I58" i="2" s="1"/>
  <c r="C57" i="2"/>
  <c r="I57" i="2" s="1"/>
  <c r="F56" i="2"/>
  <c r="D56" i="2"/>
  <c r="F50" i="2"/>
  <c r="F19" i="2" s="1"/>
  <c r="I60" i="2" l="1"/>
  <c r="E57" i="2"/>
  <c r="D62" i="2"/>
  <c r="E60" i="2"/>
  <c r="H57" i="2"/>
  <c r="E58" i="2"/>
  <c r="H60" i="2"/>
  <c r="H58" i="2"/>
  <c r="F62" i="2"/>
  <c r="E61" i="2"/>
  <c r="H61" i="2"/>
  <c r="H44" i="2" l="1"/>
  <c r="I44" i="2"/>
  <c r="C56" i="2"/>
  <c r="E49" i="2"/>
  <c r="E46" i="2"/>
  <c r="E45" i="2"/>
  <c r="E44" i="2"/>
  <c r="H36" i="2"/>
  <c r="H35" i="2"/>
  <c r="H34" i="2"/>
  <c r="E36" i="2"/>
  <c r="E35" i="2"/>
  <c r="E34" i="2"/>
  <c r="E33" i="2"/>
  <c r="I56" i="2" l="1"/>
  <c r="H56" i="2"/>
  <c r="H62" i="2" s="1"/>
  <c r="C62" i="2"/>
  <c r="I62" i="2" s="1"/>
  <c r="E56" i="2"/>
  <c r="E62" i="2" s="1"/>
  <c r="G45" i="13"/>
  <c r="G47" i="13" s="1"/>
  <c r="D45" i="13"/>
  <c r="D47" i="13" s="1"/>
  <c r="E44" i="13"/>
  <c r="F44" i="13" s="1"/>
  <c r="E42" i="13"/>
  <c r="F42" i="13" s="1"/>
  <c r="E41" i="13"/>
  <c r="F41" i="13" s="1"/>
  <c r="E40" i="13"/>
  <c r="F40" i="13" s="1"/>
  <c r="E39" i="13"/>
  <c r="F39" i="13" s="1"/>
  <c r="E38" i="13"/>
  <c r="F38" i="2"/>
  <c r="F18" i="2" s="1"/>
  <c r="F20" i="2" s="1"/>
  <c r="H21" i="13" l="1"/>
  <c r="E21" i="13"/>
  <c r="H45" i="13"/>
  <c r="E45" i="13"/>
  <c r="F45" i="13" s="1"/>
  <c r="F38" i="13"/>
  <c r="H47" i="13" l="1"/>
  <c r="E47" i="13"/>
  <c r="F47" i="13" s="1"/>
  <c r="F21" i="13"/>
  <c r="C50" i="2"/>
  <c r="C38" i="2"/>
  <c r="C18" i="2" l="1"/>
  <c r="I18" i="2"/>
  <c r="H18" i="2"/>
  <c r="H50" i="2"/>
  <c r="H19" i="2" s="1"/>
  <c r="C19" i="2"/>
  <c r="I50" i="2"/>
  <c r="I19" i="2" s="1"/>
  <c r="E50" i="2"/>
  <c r="E19" i="2" s="1"/>
  <c r="E38" i="2"/>
  <c r="E18" i="2" s="1"/>
  <c r="C20" i="2" l="1"/>
  <c r="E20" i="2" s="1"/>
  <c r="I20" i="2" l="1"/>
  <c r="H20" i="2"/>
</calcChain>
</file>

<file path=xl/sharedStrings.xml><?xml version="1.0" encoding="utf-8"?>
<sst xmlns="http://schemas.openxmlformats.org/spreadsheetml/2006/main" count="284" uniqueCount="198">
  <si>
    <t>EXPENSES</t>
  </si>
  <si>
    <t>II</t>
  </si>
  <si>
    <t>I</t>
  </si>
  <si>
    <t>IV</t>
  </si>
  <si>
    <t>Year-To-Date</t>
  </si>
  <si>
    <t>Budget</t>
  </si>
  <si>
    <t>Variance</t>
  </si>
  <si>
    <t>%</t>
  </si>
  <si>
    <t>General Fund</t>
  </si>
  <si>
    <t>Long-Term Investment</t>
  </si>
  <si>
    <t>Grants and Awards</t>
  </si>
  <si>
    <t>Total Revenues</t>
  </si>
  <si>
    <t>Total Expenses</t>
  </si>
  <si>
    <t xml:space="preserve">Actual </t>
  </si>
  <si>
    <t>Prior Year</t>
  </si>
  <si>
    <t>Actual</t>
  </si>
  <si>
    <t>General Administration</t>
  </si>
  <si>
    <t>TOTAL</t>
  </si>
  <si>
    <t xml:space="preserve"> Statement of Revenues and Expenses</t>
  </si>
  <si>
    <t>A</t>
  </si>
  <si>
    <t>Change</t>
  </si>
  <si>
    <t>I A.   TOTAL ALA (ALL COMBINED FUNDS)</t>
  </si>
  <si>
    <t>Executive Office</t>
  </si>
  <si>
    <t>V</t>
  </si>
  <si>
    <t>Pages</t>
  </si>
  <si>
    <t>Total Revenue</t>
  </si>
  <si>
    <t>TOTAL ALA</t>
  </si>
  <si>
    <t>REVENUES BY FUND</t>
  </si>
  <si>
    <t>EXPENSES BY FUND</t>
  </si>
  <si>
    <t>ERT</t>
  </si>
  <si>
    <t>NMRT</t>
  </si>
  <si>
    <t>LRRT</t>
  </si>
  <si>
    <t>MAGIRT</t>
  </si>
  <si>
    <t>SRRT</t>
  </si>
  <si>
    <t>SORT</t>
  </si>
  <si>
    <t>LIRT</t>
  </si>
  <si>
    <t>EMIERT</t>
  </si>
  <si>
    <t>RMRT</t>
  </si>
  <si>
    <t>(ALL COMBINED FUNDS)</t>
  </si>
  <si>
    <t>Results of Operations</t>
  </si>
  <si>
    <t>Executive Summary</t>
  </si>
  <si>
    <t>American Library Association</t>
  </si>
  <si>
    <t>@ YOUR LIBRARY</t>
  </si>
  <si>
    <t>Grants Deferred Revenue</t>
  </si>
  <si>
    <t xml:space="preserve">III </t>
  </si>
  <si>
    <t>30 - 31</t>
  </si>
  <si>
    <t>NET REVENUES</t>
  </si>
  <si>
    <t>TOTAL DIVISIONS</t>
  </si>
  <si>
    <t>PLA</t>
  </si>
  <si>
    <t>ACRL</t>
  </si>
  <si>
    <t>CHOICE</t>
  </si>
  <si>
    <t>AASL</t>
  </si>
  <si>
    <t>YALSA</t>
  </si>
  <si>
    <t>Expenses</t>
  </si>
  <si>
    <t>Interest income</t>
  </si>
  <si>
    <t>Plant Fund</t>
  </si>
  <si>
    <t>Difference</t>
  </si>
  <si>
    <t>LSSIRT</t>
  </si>
  <si>
    <t>The following financial summaries highlight actual revenue and expense results compared to the approved budget.</t>
  </si>
  <si>
    <t>Statement of Revenues and Expenses</t>
  </si>
  <si>
    <r>
      <rPr>
        <b/>
        <sz val="20"/>
        <color rgb="FFFF0000"/>
        <rFont val="Arial"/>
        <family val="2"/>
      </rPr>
      <t>ALA</t>
    </r>
    <r>
      <rPr>
        <b/>
        <sz val="20"/>
        <color theme="1"/>
        <rFont val="Arial"/>
        <family val="2"/>
      </rPr>
      <t xml:space="preserve"> </t>
    </r>
  </si>
  <si>
    <t xml:space="preserve"> Statement of Revenues and Expenses by Department</t>
  </si>
  <si>
    <t xml:space="preserve"> Round Table Statement of Revenues and Expenses</t>
  </si>
  <si>
    <t>1 - 2</t>
  </si>
  <si>
    <t>3 - 4</t>
  </si>
  <si>
    <t>ALA Offices &amp; Member Relations, as well as the Round Tables and Divisions.</t>
  </si>
  <si>
    <t>Division Overhead</t>
  </si>
  <si>
    <t>Round Table Overhead</t>
  </si>
  <si>
    <t>Grant Overhead</t>
  </si>
  <si>
    <t>CONTRIBUTION</t>
  </si>
  <si>
    <t>AOMR</t>
  </si>
  <si>
    <t>Washington Office</t>
  </si>
  <si>
    <t>Human Resources</t>
  </si>
  <si>
    <t>Finance and Staff Support</t>
  </si>
  <si>
    <t>FMRT</t>
  </si>
  <si>
    <t>GAMERT</t>
  </si>
  <si>
    <t>SustainRT</t>
  </si>
  <si>
    <t>Conferences</t>
  </si>
  <si>
    <t>Membership Dues Net Revenue</t>
  </si>
  <si>
    <t>Interest Income</t>
  </si>
  <si>
    <t xml:space="preserve">AOMR </t>
  </si>
  <si>
    <t>FAFLRT</t>
  </si>
  <si>
    <r>
      <rPr>
        <b/>
        <sz val="14"/>
        <color theme="1"/>
        <rFont val="Arial"/>
        <family val="2"/>
      </rPr>
      <t>DIVISIONS</t>
    </r>
    <r>
      <rPr>
        <sz val="12"/>
        <color theme="1"/>
        <rFont val="Arial"/>
        <family val="2"/>
      </rPr>
      <t xml:space="preserve">
</t>
    </r>
  </si>
  <si>
    <t xml:space="preserve"> </t>
  </si>
  <si>
    <t>Publishing Contribution - Overhead</t>
  </si>
  <si>
    <t>Conference Contribution - Overhead</t>
  </si>
  <si>
    <t>Total Contribution to General Fund</t>
  </si>
  <si>
    <t>Total General Fund Expenses</t>
  </si>
  <si>
    <t>Divisions</t>
  </si>
  <si>
    <t>Round Table Statement of Revenues and Expenses</t>
  </si>
  <si>
    <t xml:space="preserve">Division Summary
</t>
  </si>
  <si>
    <t>Fund Balance</t>
  </si>
  <si>
    <t>Note:  FAFLRT now part of ASGCLA as of September 2018</t>
  </si>
  <si>
    <t>IT</t>
  </si>
  <si>
    <t>This summary commentary represents the total ALA, the General Fund departments including: Publishing Department, Support Services, Executive Office/Governance,</t>
  </si>
  <si>
    <t>Round Tables</t>
  </si>
  <si>
    <t>Long-term Investment</t>
  </si>
  <si>
    <t>Total Net Revenues (Expenses)</t>
  </si>
  <si>
    <t>Statement of Revenues and Expenses by Department</t>
  </si>
  <si>
    <t xml:space="preserve">II A  General Fund </t>
  </si>
  <si>
    <t xml:space="preserve">Statement of Revenues and Expenses </t>
  </si>
  <si>
    <t>IV    Divisions</t>
  </si>
  <si>
    <t>TOTAL ROUND TABLES</t>
  </si>
  <si>
    <t>Net Revenue (Expenses)</t>
  </si>
  <si>
    <t>Mail List Services</t>
  </si>
  <si>
    <t>Washington</t>
  </si>
  <si>
    <t>ASGCLA</t>
  </si>
  <si>
    <t>RUSA</t>
  </si>
  <si>
    <t>UFL</t>
  </si>
  <si>
    <t>ALSC</t>
  </si>
  <si>
    <t>Net Rev(Exp)</t>
  </si>
  <si>
    <t>Revenue</t>
  </si>
  <si>
    <t>RRT</t>
  </si>
  <si>
    <t>GODORT</t>
  </si>
  <si>
    <t>GNCRT</t>
  </si>
  <si>
    <t>IFRT</t>
  </si>
  <si>
    <t>IRRT</t>
  </si>
  <si>
    <t>LHRT</t>
  </si>
  <si>
    <t>FY21 - FY20</t>
  </si>
  <si>
    <t>FY21 - FY19</t>
  </si>
  <si>
    <t>NET REVENUES (EXPENSES)</t>
  </si>
  <si>
    <t>Net Revenue and Expenses from Operations</t>
  </si>
  <si>
    <t>FY19</t>
  </si>
  <si>
    <t>Core</t>
  </si>
  <si>
    <t>LearnRT</t>
  </si>
  <si>
    <t>5</t>
  </si>
  <si>
    <t>****</t>
  </si>
  <si>
    <t>Membership</t>
  </si>
  <si>
    <t>Endowment Fund Transfer with Terms</t>
  </si>
  <si>
    <t>&lt;&gt;</t>
  </si>
  <si>
    <t xml:space="preserve"> V     Round Tables</t>
  </si>
  <si>
    <t>VI</t>
  </si>
  <si>
    <t>Interest rate: 1%</t>
  </si>
  <si>
    <t>Due: 2030</t>
  </si>
  <si>
    <t>Due: June 2, 2050 (a 30-year loan)</t>
  </si>
  <si>
    <t>Loan is in deferment status</t>
  </si>
  <si>
    <t>Payments are required beginning June 8, 2021</t>
  </si>
  <si>
    <t xml:space="preserve"> VI</t>
  </si>
  <si>
    <t xml:space="preserve">American Library Association </t>
  </si>
  <si>
    <t>1</t>
  </si>
  <si>
    <t>FY 2021 - $1.5 million – funded on September 25, 2020</t>
  </si>
  <si>
    <t>FY 2022 - $1.5 million</t>
  </si>
  <si>
    <t>LOC = $8 million</t>
  </si>
  <si>
    <t>Balance at 3/22/21 - $3.5 million</t>
  </si>
  <si>
    <t>Chase Bank - Equipment Financing</t>
  </si>
  <si>
    <t>Chase Bank Line of credit (LOC)</t>
  </si>
  <si>
    <t>Monthly payments began in February 2021</t>
  </si>
  <si>
    <t>Due: January 2026</t>
  </si>
  <si>
    <t>Due: June 30, 2021</t>
  </si>
  <si>
    <t>Interest rate: 2.75%</t>
  </si>
  <si>
    <t>Economic Injury Disaster Loan (EIDL)</t>
  </si>
  <si>
    <t>Funded: May 29, 2020</t>
  </si>
  <si>
    <t>SBA - Paycheck Protection Program</t>
  </si>
  <si>
    <t>Funded on April 10, 2020</t>
  </si>
  <si>
    <t>Will be applying for forgiveness</t>
  </si>
  <si>
    <t>Funded on February 4, 2021</t>
  </si>
  <si>
    <t>Department Commentaries</t>
  </si>
  <si>
    <t>Division Statement of Revenues and Expenses</t>
  </si>
  <si>
    <t xml:space="preserve">Total ALA </t>
  </si>
  <si>
    <t>Operating Net Revenue (Expense)</t>
  </si>
  <si>
    <t>Unused portion $4.5 million</t>
  </si>
  <si>
    <t>ALA Schedule of Loans and Transfer with Terms</t>
  </si>
  <si>
    <t>Schedule of Loans and Transfer with Terms</t>
  </si>
  <si>
    <t>FY 2021 - Six Month Financials - February 28, 2021</t>
  </si>
  <si>
    <t>The Management Group and Budget Managers prepare a detailed analysis (Department Commentaries), which is submitted to Governance and Finance for review.</t>
  </si>
  <si>
    <t>Six Month</t>
  </si>
  <si>
    <r>
      <t xml:space="preserve">The </t>
    </r>
    <r>
      <rPr>
        <b/>
        <sz val="12"/>
        <color theme="1"/>
        <rFont val="Arial"/>
        <family val="2"/>
      </rPr>
      <t>Publishing Department, which includes ALA Editions l ALA Neal Schuman, Digital Reference, Graphics, Booklist, eLearning Solutions and American Libraries</t>
    </r>
    <r>
      <rPr>
        <sz val="12"/>
        <color theme="1"/>
        <rFont val="Arial"/>
        <family val="2"/>
      </rPr>
      <t>, earned total revenues of $4,394k for the 2nd quarter of FY 2021, versus a budget of $4,646k, an unfavorable variance of -5%.  Total contribution from Publishing to the General Fund was $1,224k, versus a budgeted contribution of $1,487k.  Operational details for the variances are found in the Department Commentary.
Projection for FY 2021: 8% shortfall in revenue of ~$800k, coupled with expense savings of ~$360k.</t>
    </r>
  </si>
  <si>
    <t xml:space="preserve">Interest income earned by ALA was $342k, which was slightly below budget by $5k. This is a positive trend when compared to the FY 2021 1st quarter financial results ($13k below budget) as we work to restore the short-term investment balances. </t>
  </si>
  <si>
    <t xml:space="preserve">For FY 2021, $100k was budgeted for expense savings in meetings. In order to meet budget, these expenses are being closely monitored and approval for travel is required in advance. </t>
  </si>
  <si>
    <t xml:space="preserve">For the FY 2021 2nd quarter, Divisions as a whole realized revenues (not including grants) of $4.7M. </t>
  </si>
  <si>
    <t>Five of the nine Divisions met revenue expectations, while four (AASL, RUSA, UFL, and Core) missed budget.</t>
  </si>
  <si>
    <t>Loan balance as of May 31, 2021</t>
  </si>
  <si>
    <t>The financial results represent six months of activity for FY 2021, which were electronically issued to Unit Managers on May 11, 2021 and May 26, 2021, as we</t>
  </si>
  <si>
    <t>The Endowment Fund balance at May 28, 2021 was $64,270,831, representing a 10% increase from the August 31, 2020 balance of $58,290,159.</t>
  </si>
  <si>
    <r>
      <rPr>
        <b/>
        <sz val="12"/>
        <color theme="1"/>
        <rFont val="Arial"/>
        <family val="2"/>
      </rPr>
      <t>Division Overhead is the amount contributed to the General Fund based on qualifying revenues and the overhead rate established for that year.</t>
    </r>
    <r>
      <rPr>
        <sz val="12"/>
        <color theme="1"/>
        <rFont val="Arial"/>
        <family val="2"/>
      </rPr>
      <t xml:space="preserve"> The overhead variance is a timing difference.  Projected overhead for the 1st half of FY 2021 is $432k, putting overhead from Divisions ahead of budget by $28k. Compared to the most recent two-conference fiscal year (FY 2019), overhead is comparable ($442k for the 1st half of FY 2019). See the Divisions Commentary section for more detail.</t>
    </r>
  </si>
  <si>
    <t xml:space="preserve">For the six months ended February 28, 2021, total Contribution to the General Fund was $7.2M. 
  &lt;&gt; The Division overhead variance is a timing difference and the 2nd quarter projected overhead from the Divisions is $250k.  
  &lt;&gt; Actual General Fund Contribution lagged budgeted amounts for the Publishing Department by $262k and Grants by $188k. 
  &lt;&gt; The amount realized for the 2nd quarter is $1.1M more than the contribution realized in the same period in FY20, with the largest increase due to the Endowment Fund transfer of $1.5M. </t>
  </si>
  <si>
    <t>Prior Six Month</t>
  </si>
  <si>
    <t>Like Six Month</t>
  </si>
  <si>
    <t>ALA realized revenues for the 1st half of FY 2021 of $19.9M, lower than FY 2020 revenues by $5.5M and lower than FY 2019 revenues, the most recent two-conference fiscal year, by $782k. Within Total ALA revenues, only the General Fund missed budget by less than 1% for the 1st half of FY 2021.</t>
  </si>
  <si>
    <t>ALA expenses for the six month period were $19.3M, in line with budget.  For the same period in FY 2020, total ALA expenses were higher than budget by $2.6M. While the Divisions and Round Tables saw expenses lower than budget for the 1st half of FY 2021, the General Fund, Grants and Awards and the Endowment (unfavorable by 7.2%, 18.1% and 17.8%, respectively) were higher than budget. See the General Fund by Department, Divisions and Round Tables tabs for further analysis.</t>
  </si>
  <si>
    <t xml:space="preserve">Overall, ALA is reporting net revenue of $611k for the 1st half of 2021, representing a positive budget variance of $1.4M.  </t>
  </si>
  <si>
    <t>Publishing Contribution - Net Revenue</t>
  </si>
  <si>
    <t>Conference Contribution - Net Revenue (Expense)</t>
  </si>
  <si>
    <t>Publishing</t>
  </si>
  <si>
    <t xml:space="preserve">General Fund expenses reflect a overage of $500k. For FY 2021, placeholders were budgeted for expense savings in meetings and travel of $450k and professional services of $150k. In order to meet budget, approval for travel is required in advance. For the 1st half of FY 2021, meetings, travel and professional services expenses were better than budget by $408k. 
In addition, $750k in placeholder savings from the General Fund was budgeted in the month of October 2020. Front-loading the budget has allowed management to closely monitor progress throughout the year. Resource attrition for the General Fund was budgeted at $443k for a combined savings of $1,193k. As of June 2021, $753k of those projected savings have been realized. </t>
  </si>
  <si>
    <t xml:space="preserve">For the six months ended February 28, 2021, the General Fund generated an Operating Net Expense of $521k versus a budgeted net revenue of $248k, a variance of -$769k.  </t>
  </si>
  <si>
    <t>FY20 - FY19</t>
  </si>
  <si>
    <t xml:space="preserve">Expenses are currently reported as better than budget at $4.3M versus $5.6M, with all Divisions performing better than budget. For FY 2021, $400k was budgeted for expense savings in meetings and travel. In order to meet budget, these expenses are being closely monitored and approval for travel is required in advance. Meetings were held with each Division Executive Director to communicate their allocated portion of the savings. The budget has been revised to incorporate these budgeted savings. </t>
  </si>
  <si>
    <r>
      <t>Conferences indicate the financial results from the Midwinter Meeting and Annual Conference</t>
    </r>
    <r>
      <rPr>
        <sz val="12"/>
        <color theme="1"/>
        <rFont val="Arial"/>
        <family val="2"/>
      </rPr>
      <t xml:space="preserve">.  The $305k variance in Conferences is a timing difference. Actual revenue for the Midwinter Meeting is projected at 80% of budget for registrations and 102% of budget for exhibit revenue, a $122k shortfall. Actual Midwinter Meeting attendees exceeded budget by 140% (5,000 vs 7,004). 
Per the Annual Conference 2-weeks out Pace Report: registration revenue is at 58% of budget, exhibit revenue is at 144% of budget and the number of attendees is at 82% of the anticipated attendance. 
Throughout the year, Conference Services reports fixed expenses (payroll and professional fees) that occur prior to a conference date. </t>
    </r>
  </si>
  <si>
    <t>BARC #3.27</t>
  </si>
  <si>
    <t>EBD #3.27</t>
  </si>
  <si>
    <t>See EBD/BARC #3.27A</t>
  </si>
  <si>
    <r>
      <rPr>
        <b/>
        <sz val="12"/>
        <color theme="1"/>
        <rFont val="Arial"/>
        <family val="2"/>
      </rPr>
      <t>General Membership Dues</t>
    </r>
    <r>
      <rPr>
        <sz val="12"/>
        <color theme="1"/>
        <rFont val="Arial"/>
        <family val="2"/>
      </rPr>
      <t xml:space="preserve">. For FY 2021, ALA budgeted a 28% decrease in personal dues revenue from FY 2019 actuals. Fortunately, we are performing better than budget and for FY 2021 we are projecting member dues revenue to exceed budget by more than 10%.  
</t>
    </r>
    <r>
      <rPr>
        <sz val="12"/>
        <rFont val="Arial"/>
        <family val="2"/>
      </rPr>
      <t xml:space="preserve">Total ALA informal membership count as of February 2021 was slightly under 52,000, a 12% decline from 2020 and a comparison to 2019 (the most recent Division two-conference year) reflects a decrease of 10%. The trend established over the last year continues to hold --&gt; decrease in regular members and an increase in student members.
</t>
    </r>
    <r>
      <rPr>
        <sz val="12"/>
        <color theme="1"/>
        <rFont val="Arial"/>
        <family val="2"/>
      </rPr>
      <t xml:space="preserve">
Total ALA informal membership count as of April 2021 was 51,630, a 9% decline from 2020 and an 11% decline when compared to the same time in 2019. </t>
    </r>
  </si>
  <si>
    <t>work the iMIS deferred revenue tables in chronological order to complete our reconciliations.</t>
  </si>
  <si>
    <t>Forgiveness application submitted; awaiting decision from Small Business Administration</t>
  </si>
  <si>
    <t>Board approved cap - $2,886,138</t>
  </si>
  <si>
    <t>Total borrowed - $1,688,842</t>
  </si>
  <si>
    <r>
      <t>Long-term Investment</t>
    </r>
    <r>
      <rPr>
        <b/>
        <sz val="14"/>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</si>
</sst>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m\ d\,\ yyyy;@"/>
    <numFmt numFmtId="166" formatCode="#,###"/>
    <numFmt numFmtId="167" formatCode="#,##0;\-#,##0"/>
    <numFmt numFmtId="168" formatCode="_(* #,##0_);_(* \(#,##0\);_(* &quot;-&quot;??_);_(@_)"/>
    <numFmt numFmtId="169" formatCode="_(&quot;$&quot;* #,##0_);_(&quot;$&quot;* \(#,##0\);_(&quot;$&quot;* &quot;-&quot;??_);_(@_)"/>
  </numFmts>
  <fonts count="52" x14ac:knownFonts="1">
    <font>
      <sz val="11"/>
      <color theme="1"/>
      <name val="Calibri"/>
      <family val="2"/>
      <scheme val="minor"/>
    </font>
    <font>
      <sz val="14"/>
      <color theme="1"/>
      <name val="Calibri"/>
      <family val="2"/>
      <scheme val="minor"/>
    </font>
    <font>
      <sz val="14"/>
      <color theme="1"/>
      <name val="Arial"/>
      <family val="2"/>
    </font>
    <font>
      <sz val="11"/>
      <color theme="1"/>
      <name val="Arial"/>
      <family val="2"/>
    </font>
    <font>
      <b/>
      <sz val="14"/>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u/>
      <sz val="14"/>
      <color theme="1"/>
      <name val="Arial"/>
      <family val="2"/>
    </font>
    <font>
      <b/>
      <sz val="11"/>
      <color theme="1"/>
      <name val="Arial"/>
      <family val="2"/>
    </font>
    <font>
      <b/>
      <sz val="12"/>
      <name val="Arial"/>
      <family val="2"/>
    </font>
    <font>
      <sz val="12"/>
      <name val="Arial"/>
      <family val="2"/>
    </font>
    <font>
      <b/>
      <sz val="12"/>
      <color theme="4"/>
      <name val="Arial"/>
      <family val="2"/>
    </font>
    <font>
      <sz val="18"/>
      <color theme="4"/>
      <name val="Arial"/>
      <family val="2"/>
    </font>
    <font>
      <sz val="11"/>
      <color theme="4"/>
      <name val="Arial"/>
      <family val="2"/>
    </font>
    <font>
      <b/>
      <sz val="11"/>
      <color theme="1"/>
      <name val="Calibri"/>
      <family val="2"/>
      <scheme val="minor"/>
    </font>
    <font>
      <i/>
      <sz val="12"/>
      <color theme="1"/>
      <name val="Arial"/>
      <family val="2"/>
    </font>
    <font>
      <i/>
      <sz val="11"/>
      <color theme="1"/>
      <name val="Calibri"/>
      <family val="2"/>
      <scheme val="minor"/>
    </font>
    <font>
      <sz val="11"/>
      <color theme="1"/>
      <name val="Calibri"/>
      <family val="2"/>
      <scheme val="minor"/>
    </font>
    <font>
      <sz val="11"/>
      <color theme="1"/>
      <name val="Arial"/>
      <family val="2"/>
    </font>
    <font>
      <b/>
      <sz val="20"/>
      <color theme="1"/>
      <name val="Arial"/>
      <family val="2"/>
    </font>
    <font>
      <b/>
      <sz val="20"/>
      <color theme="3"/>
      <name val="Arial"/>
      <family val="2"/>
    </font>
    <font>
      <b/>
      <sz val="14"/>
      <color theme="1"/>
      <name val="Arial"/>
      <family val="2"/>
    </font>
    <font>
      <sz val="11"/>
      <color theme="1"/>
      <name val="Calibri"/>
      <family val="2"/>
      <scheme val="minor"/>
    </font>
    <font>
      <b/>
      <sz val="16"/>
      <color theme="1"/>
      <name val="Arial"/>
      <family val="2"/>
    </font>
    <font>
      <b/>
      <sz val="11"/>
      <color theme="1"/>
      <name val="Arial"/>
      <family val="2"/>
    </font>
    <font>
      <sz val="16"/>
      <color theme="1"/>
      <name val="Arial"/>
      <family val="2"/>
    </font>
    <font>
      <sz val="14"/>
      <color theme="1"/>
      <name val="Arial"/>
      <family val="2"/>
    </font>
    <font>
      <sz val="14"/>
      <color theme="1"/>
      <name val="Calibri"/>
      <family val="2"/>
      <scheme val="minor"/>
    </font>
    <font>
      <sz val="12"/>
      <color theme="1"/>
      <name val="Calibri"/>
      <family val="2"/>
      <scheme val="minor"/>
    </font>
    <font>
      <b/>
      <sz val="18"/>
      <name val="Arial"/>
      <family val="2"/>
    </font>
    <font>
      <b/>
      <sz val="20"/>
      <color rgb="FFFF0000"/>
      <name val="Arial"/>
      <family val="2"/>
    </font>
    <font>
      <sz val="11"/>
      <color theme="1"/>
      <name val="Calibri"/>
      <family val="2"/>
      <scheme val="minor"/>
    </font>
    <font>
      <b/>
      <sz val="11"/>
      <name val="Arial"/>
      <family val="2"/>
    </font>
    <font>
      <sz val="11"/>
      <name val="Arial"/>
      <family val="2"/>
    </font>
    <font>
      <b/>
      <u/>
      <sz val="11"/>
      <name val="Arial"/>
      <family val="2"/>
    </font>
    <font>
      <b/>
      <u/>
      <sz val="11"/>
      <color theme="1"/>
      <name val="Calibri"/>
      <family val="2"/>
      <scheme val="minor"/>
    </font>
    <font>
      <b/>
      <sz val="14"/>
      <name val="Arial"/>
      <family val="2"/>
    </font>
    <font>
      <sz val="14"/>
      <name val="Arial"/>
      <family val="2"/>
    </font>
    <font>
      <b/>
      <u/>
      <sz val="14"/>
      <name val="Arial"/>
      <family val="2"/>
    </font>
    <font>
      <sz val="13"/>
      <color theme="1"/>
      <name val="Arial"/>
      <family val="2"/>
    </font>
    <font>
      <b/>
      <sz val="12"/>
      <color theme="1"/>
      <name val="Calibri"/>
      <family val="2"/>
      <scheme val="minor"/>
    </font>
    <font>
      <b/>
      <sz val="18"/>
      <color rgb="FFFF0000"/>
      <name val="Calibri"/>
      <family val="2"/>
      <scheme val="minor"/>
    </font>
    <font>
      <b/>
      <sz val="12"/>
      <color rgb="FFFF0000"/>
      <name val="Arial"/>
      <family val="2"/>
    </font>
    <font>
      <b/>
      <sz val="11"/>
      <color rgb="FFFF0000"/>
      <name val="Calibri"/>
      <family val="2"/>
      <scheme val="minor"/>
    </font>
    <font>
      <sz val="10"/>
      <name val="Arial"/>
      <family val="2"/>
    </font>
    <font>
      <sz val="11"/>
      <name val="Microsoft Sans Serif"/>
      <family val="2"/>
    </font>
    <font>
      <sz val="11"/>
      <color rgb="FF000000"/>
      <name val="Microsoft Sans Serif"/>
      <family val="2"/>
    </font>
    <font>
      <b/>
      <sz val="24"/>
      <color rgb="FFFF0000"/>
      <name val="Arial"/>
      <family val="2"/>
    </font>
    <font>
      <b/>
      <sz val="14"/>
      <color rgb="FFFF0000"/>
      <name val="Arial"/>
      <family val="2"/>
    </font>
    <font>
      <b/>
      <sz val="11"/>
      <color rgb="FF0070C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s>
  <borders count="31">
    <border>
      <left/>
      <right/>
      <top/>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s>
  <cellStyleXfs count="10">
    <xf numFmtId="0" fontId="0" fillId="0" borderId="0"/>
    <xf numFmtId="9" fontId="19" fillId="0" borderId="0" applyFont="0" applyFill="0" applyBorder="0" applyAlignment="0" applyProtection="0"/>
    <xf numFmtId="0" fontId="46" fillId="0" borderId="0"/>
    <xf numFmtId="9"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43" fontId="46" fillId="0" borderId="0" applyFont="0" applyFill="0" applyBorder="0" applyAlignment="0" applyProtection="0"/>
    <xf numFmtId="41" fontId="46"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cellStyleXfs>
  <cellXfs count="285">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2" fillId="0" borderId="0" xfId="0" applyFont="1"/>
    <xf numFmtId="37" fontId="6" fillId="0" borderId="0" xfId="0" applyNumberFormat="1" applyFont="1"/>
    <xf numFmtId="37" fontId="5" fillId="0" borderId="0" xfId="0" applyNumberFormat="1" applyFont="1"/>
    <xf numFmtId="10" fontId="6" fillId="0" borderId="0" xfId="0" applyNumberFormat="1" applyFont="1"/>
    <xf numFmtId="37" fontId="8" fillId="0" borderId="0" xfId="0" applyNumberFormat="1" applyFont="1"/>
    <xf numFmtId="0" fontId="7" fillId="0" borderId="6"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17" xfId="0" applyFont="1" applyBorder="1" applyAlignment="1">
      <alignment horizontal="center"/>
    </xf>
    <xf numFmtId="37" fontId="6" fillId="0" borderId="3" xfId="0" applyNumberFormat="1" applyFont="1" applyBorder="1"/>
    <xf numFmtId="10" fontId="6" fillId="0" borderId="3" xfId="0" applyNumberFormat="1" applyFont="1" applyBorder="1"/>
    <xf numFmtId="0" fontId="9" fillId="0" borderId="0" xfId="0" applyFont="1"/>
    <xf numFmtId="37" fontId="2" fillId="0" borderId="0" xfId="0" applyNumberFormat="1" applyFont="1"/>
    <xf numFmtId="0" fontId="2" fillId="0" borderId="0" xfId="0" applyFont="1" applyAlignment="1">
      <alignment horizontal="right"/>
    </xf>
    <xf numFmtId="0" fontId="7" fillId="0" borderId="10" xfId="0" applyFont="1" applyBorder="1"/>
    <xf numFmtId="37" fontId="6" fillId="2" borderId="0" xfId="0" applyNumberFormat="1" applyFont="1" applyFill="1"/>
    <xf numFmtId="10" fontId="6" fillId="2" borderId="0" xfId="0" applyNumberFormat="1" applyFont="1" applyFill="1"/>
    <xf numFmtId="0" fontId="2" fillId="2" borderId="0" xfId="0" applyFont="1" applyFill="1"/>
    <xf numFmtId="0" fontId="0" fillId="2" borderId="0" xfId="0" applyFill="1"/>
    <xf numFmtId="0" fontId="6" fillId="2" borderId="0" xfId="0" applyFont="1" applyFill="1"/>
    <xf numFmtId="37" fontId="7" fillId="2" borderId="0" xfId="0" applyNumberFormat="1" applyFont="1" applyFill="1"/>
    <xf numFmtId="10" fontId="7" fillId="2" borderId="0" xfId="0" applyNumberFormat="1" applyFont="1" applyFill="1"/>
    <xf numFmtId="0" fontId="3" fillId="0" borderId="0" xfId="0" applyFont="1"/>
    <xf numFmtId="0" fontId="14" fillId="2" borderId="0" xfId="0" applyFont="1" applyFill="1"/>
    <xf numFmtId="0" fontId="15" fillId="2" borderId="0" xfId="0" applyFont="1" applyFill="1"/>
    <xf numFmtId="0" fontId="6" fillId="0" borderId="3" xfId="0" applyFont="1" applyBorder="1"/>
    <xf numFmtId="0" fontId="7" fillId="2" borderId="0" xfId="0" applyFont="1" applyFill="1"/>
    <xf numFmtId="0" fontId="13" fillId="0" borderId="0" xfId="0" applyFont="1"/>
    <xf numFmtId="0" fontId="6" fillId="0" borderId="9" xfId="0" applyFont="1" applyBorder="1"/>
    <xf numFmtId="0" fontId="6" fillId="0" borderId="11" xfId="0" applyFont="1" applyBorder="1"/>
    <xf numFmtId="0" fontId="7" fillId="3" borderId="13" xfId="0" applyFont="1" applyFill="1" applyBorder="1"/>
    <xf numFmtId="0" fontId="6" fillId="3" borderId="14" xfId="0" applyFont="1" applyFill="1" applyBorder="1"/>
    <xf numFmtId="37" fontId="7" fillId="3" borderId="12" xfId="0" applyNumberFormat="1" applyFont="1" applyFill="1" applyBorder="1"/>
    <xf numFmtId="0" fontId="6" fillId="3" borderId="1" xfId="0" applyFont="1" applyFill="1" applyBorder="1"/>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horizontal="left"/>
    </xf>
    <xf numFmtId="0" fontId="16" fillId="0" borderId="0" xfId="0" applyFont="1"/>
    <xf numFmtId="0" fontId="8" fillId="0" borderId="0" xfId="0" applyFont="1" applyAlignment="1">
      <alignment vertical="center" wrapText="1"/>
    </xf>
    <xf numFmtId="0" fontId="20" fillId="0" borderId="0" xfId="0" applyFont="1" applyAlignment="1">
      <alignment horizontal="center"/>
    </xf>
    <xf numFmtId="0" fontId="20" fillId="0" borderId="0" xfId="0" applyFont="1"/>
    <xf numFmtId="0" fontId="21" fillId="0" borderId="0" xfId="0" applyFont="1"/>
    <xf numFmtId="0" fontId="22" fillId="0" borderId="0" xfId="0" applyFont="1"/>
    <xf numFmtId="0" fontId="23" fillId="0" borderId="0" xfId="0" applyFont="1" applyAlignment="1">
      <alignment horizontal="center"/>
    </xf>
    <xf numFmtId="0" fontId="24" fillId="0" borderId="0" xfId="0" applyFont="1"/>
    <xf numFmtId="0" fontId="25" fillId="0" borderId="0" xfId="0" applyFont="1"/>
    <xf numFmtId="0" fontId="26" fillId="0" borderId="0" xfId="0" applyFont="1"/>
    <xf numFmtId="0" fontId="27" fillId="0" borderId="0" xfId="0" applyFont="1" applyAlignment="1">
      <alignment horizontal="center"/>
    </xf>
    <xf numFmtId="0" fontId="23" fillId="0" borderId="0" xfId="0" applyFont="1"/>
    <xf numFmtId="0" fontId="23" fillId="0" borderId="0" xfId="0" quotePrefix="1" applyFont="1"/>
    <xf numFmtId="0" fontId="28" fillId="0" borderId="0" xfId="0" applyFont="1" applyAlignment="1">
      <alignment horizontal="center"/>
    </xf>
    <xf numFmtId="0" fontId="28" fillId="0" borderId="0" xfId="0" applyFont="1"/>
    <xf numFmtId="0" fontId="27" fillId="0" borderId="4" xfId="0" applyFont="1" applyBorder="1" applyAlignment="1">
      <alignment horizontal="center"/>
    </xf>
    <xf numFmtId="0" fontId="23" fillId="0" borderId="4" xfId="0" applyFont="1" applyBorder="1"/>
    <xf numFmtId="0" fontId="23" fillId="0" borderId="4" xfId="0" quotePrefix="1" applyFont="1" applyBorder="1"/>
    <xf numFmtId="0" fontId="28" fillId="0" borderId="4" xfId="0" applyFont="1" applyBorder="1" applyAlignment="1">
      <alignment horizontal="center"/>
    </xf>
    <xf numFmtId="17" fontId="23" fillId="0" borderId="0" xfId="0" quotePrefix="1" applyNumberFormat="1" applyFont="1"/>
    <xf numFmtId="17" fontId="25" fillId="0" borderId="0" xfId="0" applyNumberFormat="1" applyFont="1" applyAlignment="1">
      <alignment horizontal="center"/>
    </xf>
    <xf numFmtId="0" fontId="27" fillId="0" borderId="0" xfId="0" applyFont="1"/>
    <xf numFmtId="0" fontId="29" fillId="0" borderId="0" xfId="0" applyFont="1"/>
    <xf numFmtId="17" fontId="23" fillId="0" borderId="0" xfId="0" applyNumberFormat="1" applyFont="1" applyAlignment="1">
      <alignment horizontal="right"/>
    </xf>
    <xf numFmtId="17" fontId="28" fillId="0" borderId="0" xfId="0" applyNumberFormat="1" applyFont="1" applyAlignment="1">
      <alignment horizontal="center"/>
    </xf>
    <xf numFmtId="0" fontId="25" fillId="0" borderId="0" xfId="0" applyFont="1" applyAlignment="1">
      <alignment horizontal="center"/>
    </xf>
    <xf numFmtId="0" fontId="23" fillId="0" borderId="0" xfId="0" applyFont="1" applyAlignment="1">
      <alignment horizontal="right"/>
    </xf>
    <xf numFmtId="0" fontId="27" fillId="0" borderId="0" xfId="0" quotePrefix="1" applyFont="1"/>
    <xf numFmtId="0" fontId="28" fillId="0" borderId="0" xfId="0" quotePrefix="1" applyFont="1" applyAlignment="1">
      <alignment horizontal="center"/>
    </xf>
    <xf numFmtId="0" fontId="25" fillId="0" borderId="0" xfId="0" quotePrefix="1" applyFont="1"/>
    <xf numFmtId="0" fontId="29" fillId="0" borderId="0" xfId="0" applyFont="1" applyAlignment="1">
      <alignment horizontal="center"/>
    </xf>
    <xf numFmtId="0" fontId="30" fillId="0" borderId="0" xfId="0" applyFont="1" applyAlignment="1">
      <alignment horizontal="center"/>
    </xf>
    <xf numFmtId="0" fontId="30" fillId="0" borderId="0" xfId="0" applyFont="1"/>
    <xf numFmtId="0" fontId="24" fillId="0" borderId="0" xfId="0" applyFont="1" applyAlignment="1">
      <alignment horizontal="center"/>
    </xf>
    <xf numFmtId="0" fontId="31" fillId="2" borderId="0" xfId="0" applyFont="1" applyFill="1"/>
    <xf numFmtId="165" fontId="4" fillId="0" borderId="0" xfId="0" applyNumberFormat="1" applyFont="1" applyAlignment="1">
      <alignment horizontal="left"/>
    </xf>
    <xf numFmtId="17" fontId="4" fillId="0" borderId="4" xfId="0" quotePrefix="1" applyNumberFormat="1" applyFont="1" applyBorder="1"/>
    <xf numFmtId="0" fontId="4" fillId="0" borderId="0" xfId="0" applyFont="1" applyAlignment="1">
      <alignment horizontal="center"/>
    </xf>
    <xf numFmtId="0" fontId="33" fillId="0" borderId="0" xfId="0" applyFont="1"/>
    <xf numFmtId="0" fontId="34" fillId="0" borderId="0" xfId="0" applyFont="1"/>
    <xf numFmtId="37" fontId="35" fillId="3" borderId="21" xfId="0" applyNumberFormat="1" applyFont="1" applyFill="1" applyBorder="1"/>
    <xf numFmtId="0" fontId="36" fillId="0" borderId="2" xfId="0" applyFont="1" applyBorder="1"/>
    <xf numFmtId="0" fontId="37" fillId="0" borderId="0" xfId="0" applyFont="1"/>
    <xf numFmtId="0" fontId="10" fillId="0" borderId="16" xfId="0" applyFont="1" applyBorder="1" applyAlignment="1">
      <alignment horizontal="center"/>
    </xf>
    <xf numFmtId="17" fontId="2" fillId="0" borderId="0" xfId="0" applyNumberFormat="1" applyFont="1"/>
    <xf numFmtId="0" fontId="9" fillId="0" borderId="0" xfId="0" applyFont="1" applyAlignment="1">
      <alignment vertical="center"/>
    </xf>
    <xf numFmtId="0" fontId="2" fillId="0" borderId="0" xfId="0" applyFont="1" applyAlignment="1">
      <alignment vertical="center"/>
    </xf>
    <xf numFmtId="0" fontId="38" fillId="0" borderId="0" xfId="0" applyFont="1"/>
    <xf numFmtId="0" fontId="2" fillId="0" borderId="9" xfId="0" applyFont="1" applyBorder="1"/>
    <xf numFmtId="0" fontId="4" fillId="0" borderId="6" xfId="0" applyFont="1" applyBorder="1" applyAlignment="1">
      <alignment horizontal="center"/>
    </xf>
    <xf numFmtId="0" fontId="4" fillId="0" borderId="15" xfId="0" applyFont="1" applyBorder="1" applyAlignment="1">
      <alignment horizontal="center"/>
    </xf>
    <xf numFmtId="0" fontId="4" fillId="0" borderId="9" xfId="0" applyFont="1" applyBorder="1" applyAlignment="1">
      <alignment horizontal="center"/>
    </xf>
    <xf numFmtId="0" fontId="4" fillId="0" borderId="17" xfId="0" applyFont="1" applyBorder="1" applyAlignment="1">
      <alignment horizontal="center"/>
    </xf>
    <xf numFmtId="0" fontId="2" fillId="0" borderId="8" xfId="0" applyFont="1" applyBorder="1"/>
    <xf numFmtId="165" fontId="4" fillId="0" borderId="8" xfId="0" quotePrefix="1" applyNumberFormat="1" applyFont="1" applyBorder="1" applyAlignment="1">
      <alignment horizontal="center"/>
    </xf>
    <xf numFmtId="15" fontId="4" fillId="0" borderId="8" xfId="0" quotePrefix="1" applyNumberFormat="1" applyFont="1" applyBorder="1" applyAlignment="1">
      <alignment horizontal="center"/>
    </xf>
    <xf numFmtId="0" fontId="4" fillId="0" borderId="16" xfId="0" applyFont="1" applyBorder="1" applyAlignment="1">
      <alignment horizontal="center"/>
    </xf>
    <xf numFmtId="0" fontId="4" fillId="0" borderId="10" xfId="0" applyFont="1" applyBorder="1"/>
    <xf numFmtId="0" fontId="2" fillId="0" borderId="11" xfId="0" applyFont="1" applyBorder="1"/>
    <xf numFmtId="37" fontId="2" fillId="0" borderId="5" xfId="0" applyNumberFormat="1" applyFont="1" applyBorder="1"/>
    <xf numFmtId="37" fontId="2" fillId="2" borderId="5" xfId="0" applyNumberFormat="1" applyFont="1" applyFill="1" applyBorder="1"/>
    <xf numFmtId="0" fontId="4" fillId="3" borderId="13" xfId="0" applyFont="1" applyFill="1" applyBorder="1"/>
    <xf numFmtId="0" fontId="2" fillId="3" borderId="14" xfId="0" applyFont="1" applyFill="1" applyBorder="1"/>
    <xf numFmtId="37" fontId="4" fillId="3" borderId="12" xfId="0" applyNumberFormat="1" applyFont="1" applyFill="1" applyBorder="1"/>
    <xf numFmtId="0" fontId="4" fillId="0" borderId="5" xfId="0" applyFont="1" applyBorder="1" applyAlignment="1">
      <alignment horizontal="center"/>
    </xf>
    <xf numFmtId="0" fontId="2" fillId="0" borderId="2" xfId="0" applyFont="1" applyBorder="1"/>
    <xf numFmtId="37" fontId="4" fillId="3" borderId="14" xfId="0" applyNumberFormat="1" applyFont="1" applyFill="1" applyBorder="1"/>
    <xf numFmtId="10" fontId="2" fillId="0" borderId="0" xfId="0" applyNumberFormat="1" applyFont="1"/>
    <xf numFmtId="0" fontId="4" fillId="0" borderId="7" xfId="0" applyFont="1" applyBorder="1"/>
    <xf numFmtId="0" fontId="38" fillId="0" borderId="9" xfId="0" applyFont="1" applyBorder="1"/>
    <xf numFmtId="37" fontId="2" fillId="3" borderId="5" xfId="0" applyNumberFormat="1" applyFont="1" applyFill="1" applyBorder="1"/>
    <xf numFmtId="0" fontId="40" fillId="0" borderId="2" xfId="0" applyFont="1" applyBorder="1"/>
    <xf numFmtId="0" fontId="2" fillId="0" borderId="19" xfId="0" applyFont="1" applyBorder="1"/>
    <xf numFmtId="0" fontId="4" fillId="0" borderId="20" xfId="0" applyFont="1" applyBorder="1"/>
    <xf numFmtId="0" fontId="2" fillId="0" borderId="0" xfId="0" quotePrefix="1" applyFont="1" applyAlignment="1">
      <alignment horizontal="center"/>
    </xf>
    <xf numFmtId="49" fontId="2" fillId="0" borderId="0" xfId="0" quotePrefix="1" applyNumberFormat="1" applyFont="1" applyAlignment="1">
      <alignment horizontal="center"/>
    </xf>
    <xf numFmtId="37" fontId="12" fillId="0" borderId="5" xfId="0" applyNumberFormat="1" applyFont="1" applyBorder="1" applyProtection="1">
      <protection locked="0"/>
    </xf>
    <xf numFmtId="0" fontId="0" fillId="0" borderId="0" xfId="0" applyAlignment="1">
      <alignment vertical="center"/>
    </xf>
    <xf numFmtId="0" fontId="4" fillId="0" borderId="19" xfId="0" applyFont="1" applyBorder="1" applyAlignment="1">
      <alignment horizontal="center"/>
    </xf>
    <xf numFmtId="0" fontId="4" fillId="0" borderId="7" xfId="0" applyFont="1" applyBorder="1" applyAlignment="1">
      <alignment horizontal="center"/>
    </xf>
    <xf numFmtId="37" fontId="39" fillId="0" borderId="0" xfId="0" applyNumberFormat="1" applyFont="1" applyProtection="1">
      <protection locked="0"/>
    </xf>
    <xf numFmtId="37" fontId="4" fillId="0" borderId="0" xfId="0" applyNumberFormat="1" applyFont="1"/>
    <xf numFmtId="0" fontId="6" fillId="0" borderId="0" xfId="0" applyFont="1" applyAlignment="1">
      <alignment horizontal="left" vertical="top" wrapText="1"/>
    </xf>
    <xf numFmtId="0" fontId="3" fillId="0" borderId="10" xfId="0" applyFont="1" applyBorder="1"/>
    <xf numFmtId="0" fontId="3" fillId="0" borderId="19" xfId="0" applyFont="1" applyBorder="1"/>
    <xf numFmtId="0" fontId="10" fillId="0" borderId="15" xfId="0" applyFont="1" applyBorder="1" applyAlignment="1">
      <alignment horizontal="center"/>
    </xf>
    <xf numFmtId="0" fontId="3" fillId="0" borderId="2" xfId="0" applyFont="1" applyBorder="1"/>
    <xf numFmtId="0" fontId="10" fillId="0" borderId="10" xfId="0" applyFont="1" applyBorder="1"/>
    <xf numFmtId="37" fontId="3" fillId="0" borderId="5" xfId="0" applyNumberFormat="1" applyFont="1" applyBorder="1"/>
    <xf numFmtId="0" fontId="10" fillId="0" borderId="19" xfId="0" applyFont="1" applyBorder="1"/>
    <xf numFmtId="37" fontId="3" fillId="0" borderId="15" xfId="0" applyNumberFormat="1" applyFont="1" applyBorder="1"/>
    <xf numFmtId="0" fontId="10" fillId="0" borderId="20" xfId="0" applyFont="1" applyBorder="1"/>
    <xf numFmtId="37" fontId="10" fillId="0" borderId="21" xfId="0" applyNumberFormat="1" applyFont="1" applyBorder="1"/>
    <xf numFmtId="0" fontId="1" fillId="0" borderId="0" xfId="0" applyFont="1"/>
    <xf numFmtId="37" fontId="39" fillId="0" borderId="5" xfId="0" applyNumberFormat="1" applyFont="1" applyBorder="1"/>
    <xf numFmtId="0" fontId="17" fillId="0" borderId="0" xfId="0" applyFont="1"/>
    <xf numFmtId="0" fontId="13" fillId="0" borderId="0" xfId="0" applyFont="1" applyAlignment="1">
      <alignment vertical="center"/>
    </xf>
    <xf numFmtId="0" fontId="6" fillId="0" borderId="9" xfId="0" applyFont="1" applyBorder="1" applyAlignment="1">
      <alignment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6" fillId="0" borderId="2" xfId="0" applyFont="1" applyBorder="1" applyAlignment="1">
      <alignment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right"/>
    </xf>
    <xf numFmtId="0" fontId="42" fillId="0" borderId="0" xfId="0" applyFont="1"/>
    <xf numFmtId="0" fontId="1" fillId="0" borderId="0" xfId="0" applyFont="1"/>
    <xf numFmtId="164" fontId="6" fillId="0" borderId="0" xfId="1" applyNumberFormat="1" applyFont="1"/>
    <xf numFmtId="164" fontId="0" fillId="0" borderId="0" xfId="1" applyNumberFormat="1" applyFont="1"/>
    <xf numFmtId="0" fontId="18" fillId="0" borderId="0" xfId="0" applyFont="1"/>
    <xf numFmtId="164" fontId="1" fillId="0" borderId="0" xfId="1" applyNumberFormat="1" applyFont="1"/>
    <xf numFmtId="37" fontId="39" fillId="0" borderId="5" xfId="0" applyNumberFormat="1" applyFont="1" applyBorder="1" applyProtection="1">
      <protection locked="0"/>
    </xf>
    <xf numFmtId="37" fontId="12" fillId="0" borderId="5" xfId="0" applyNumberFormat="1" applyFont="1" applyBorder="1"/>
    <xf numFmtId="9" fontId="12" fillId="0" borderId="5" xfId="1" applyFont="1" applyBorder="1"/>
    <xf numFmtId="37" fontId="35" fillId="0" borderId="5" xfId="0" applyNumberFormat="1" applyFont="1" applyBorder="1"/>
    <xf numFmtId="37" fontId="35" fillId="0" borderId="15" xfId="0" applyNumberFormat="1" applyFont="1" applyBorder="1"/>
    <xf numFmtId="0" fontId="35" fillId="0" borderId="0" xfId="0" applyFont="1"/>
    <xf numFmtId="37" fontId="35" fillId="0" borderId="0" xfId="0" applyNumberFormat="1" applyFont="1"/>
    <xf numFmtId="0" fontId="1" fillId="0" borderId="0" xfId="0" applyFont="1"/>
    <xf numFmtId="37" fontId="39" fillId="0" borderId="16" xfId="0" applyNumberFormat="1" applyFont="1" applyBorder="1" applyProtection="1">
      <protection locked="0"/>
    </xf>
    <xf numFmtId="0" fontId="43" fillId="0" borderId="0" xfId="0" applyFont="1"/>
    <xf numFmtId="37" fontId="35" fillId="0" borderId="5" xfId="0" applyNumberFormat="1" applyFont="1" applyBorder="1" applyProtection="1">
      <protection locked="0"/>
    </xf>
    <xf numFmtId="37" fontId="35" fillId="0" borderId="15" xfId="0" applyNumberFormat="1" applyFont="1" applyBorder="1" applyProtection="1">
      <protection locked="0"/>
    </xf>
    <xf numFmtId="164" fontId="44" fillId="0" borderId="0" xfId="1" applyNumberFormat="1" applyFont="1"/>
    <xf numFmtId="0" fontId="44" fillId="0" borderId="0" xfId="0" applyFont="1"/>
    <xf numFmtId="17" fontId="31" fillId="2" borderId="0" xfId="0" quotePrefix="1" applyNumberFormat="1" applyFont="1" applyFill="1"/>
    <xf numFmtId="0" fontId="0" fillId="0" borderId="0" xfId="0"/>
    <xf numFmtId="0" fontId="2" fillId="0" borderId="0" xfId="0" applyFont="1"/>
    <xf numFmtId="37" fontId="2" fillId="0" borderId="0" xfId="0" applyNumberFormat="1" applyFont="1"/>
    <xf numFmtId="10" fontId="2" fillId="0" borderId="0" xfId="0" applyNumberFormat="1" applyFont="1"/>
    <xf numFmtId="37" fontId="39" fillId="0" borderId="5" xfId="0" applyNumberFormat="1" applyFont="1" applyFill="1" applyBorder="1" applyProtection="1">
      <protection locked="0"/>
    </xf>
    <xf numFmtId="37" fontId="39" fillId="0" borderId="5" xfId="0" applyNumberFormat="1" applyFont="1" applyBorder="1" applyProtection="1">
      <protection locked="0"/>
    </xf>
    <xf numFmtId="0" fontId="1" fillId="0" borderId="0" xfId="0" applyFont="1"/>
    <xf numFmtId="0" fontId="2" fillId="0" borderId="0" xfId="0" applyFont="1"/>
    <xf numFmtId="37" fontId="2" fillId="0" borderId="0" xfId="0" applyNumberFormat="1" applyFont="1"/>
    <xf numFmtId="37" fontId="2" fillId="0" borderId="5" xfId="0" applyNumberFormat="1" applyFont="1" applyBorder="1"/>
    <xf numFmtId="37" fontId="39" fillId="0" borderId="11" xfId="0" applyNumberFormat="1" applyFont="1" applyBorder="1" applyProtection="1">
      <protection locked="0"/>
    </xf>
    <xf numFmtId="0" fontId="4" fillId="0" borderId="0" xfId="0" applyFont="1" applyAlignment="1">
      <alignment horizontal="left" indent="4"/>
    </xf>
    <xf numFmtId="165" fontId="4" fillId="0" borderId="0" xfId="0" applyNumberFormat="1" applyFont="1" applyAlignment="1">
      <alignment horizontal="left" indent="4"/>
    </xf>
    <xf numFmtId="0" fontId="5" fillId="0" borderId="0" xfId="0" applyFont="1" applyFill="1" applyAlignment="1">
      <alignment horizontal="left" vertical="center" indent="5"/>
    </xf>
    <xf numFmtId="0" fontId="0" fillId="0" borderId="0" xfId="0" applyFill="1"/>
    <xf numFmtId="0" fontId="5" fillId="0" borderId="0" xfId="0" applyFont="1" applyFill="1" applyAlignment="1">
      <alignment vertical="center"/>
    </xf>
    <xf numFmtId="0" fontId="10" fillId="0" borderId="0" xfId="0" applyFont="1"/>
    <xf numFmtId="165" fontId="10" fillId="0" borderId="0" xfId="0" applyNumberFormat="1" applyFont="1" applyAlignment="1">
      <alignment horizontal="left" indent="4"/>
    </xf>
    <xf numFmtId="0" fontId="10" fillId="3" borderId="20" xfId="0" applyFont="1" applyFill="1" applyBorder="1"/>
    <xf numFmtId="37" fontId="3" fillId="3" borderId="21" xfId="0" applyNumberFormat="1" applyFont="1" applyFill="1" applyBorder="1"/>
    <xf numFmtId="3" fontId="47" fillId="0" borderId="0" xfId="2" applyNumberFormat="1" applyFont="1" applyFill="1" applyBorder="1" applyAlignment="1" applyProtection="1"/>
    <xf numFmtId="0" fontId="48" fillId="0" borderId="0" xfId="2" applyNumberFormat="1" applyFont="1" applyFill="1" applyBorder="1" applyAlignment="1" applyProtection="1"/>
    <xf numFmtId="166" fontId="47" fillId="0" borderId="0" xfId="2" applyNumberFormat="1" applyFont="1" applyFill="1" applyBorder="1" applyAlignment="1" applyProtection="1"/>
    <xf numFmtId="0" fontId="4" fillId="0" borderId="22" xfId="0" applyFont="1" applyFill="1" applyBorder="1" applyAlignment="1">
      <alignment horizontal="center"/>
    </xf>
    <xf numFmtId="0" fontId="4" fillId="0" borderId="23" xfId="0" applyFont="1" applyFill="1" applyBorder="1" applyAlignment="1">
      <alignment horizontal="center"/>
    </xf>
    <xf numFmtId="37" fontId="6" fillId="0" borderId="0" xfId="0" applyNumberFormat="1" applyFont="1" applyFill="1"/>
    <xf numFmtId="0" fontId="6" fillId="0" borderId="0" xfId="0" applyFont="1" applyFill="1"/>
    <xf numFmtId="0" fontId="8" fillId="0" borderId="0" xfId="0" applyFont="1" applyFill="1" applyAlignment="1">
      <alignment vertical="center"/>
    </xf>
    <xf numFmtId="37" fontId="11" fillId="3" borderId="1" xfId="0" applyNumberFormat="1" applyFont="1" applyFill="1" applyBorder="1" applyProtection="1">
      <protection locked="0"/>
    </xf>
    <xf numFmtId="9" fontId="11" fillId="3" borderId="12" xfId="1" applyFont="1" applyFill="1" applyBorder="1"/>
    <xf numFmtId="37" fontId="0" fillId="0" borderId="0" xfId="0" applyNumberFormat="1"/>
    <xf numFmtId="0" fontId="4" fillId="0" borderId="0" xfId="0" applyFont="1" applyBorder="1" applyAlignment="1">
      <alignment horizontal="center"/>
    </xf>
    <xf numFmtId="0" fontId="7" fillId="0" borderId="0" xfId="0" applyFont="1"/>
    <xf numFmtId="37" fontId="12" fillId="0" borderId="11" xfId="0" applyNumberFormat="1" applyFont="1" applyBorder="1"/>
    <xf numFmtId="37" fontId="11" fillId="3" borderId="12" xfId="0" applyNumberFormat="1" applyFont="1" applyFill="1" applyBorder="1" applyProtection="1">
      <protection locked="0"/>
    </xf>
    <xf numFmtId="0" fontId="7" fillId="0" borderId="19" xfId="0" applyFont="1" applyBorder="1"/>
    <xf numFmtId="0" fontId="19" fillId="0" borderId="0" xfId="0" applyFont="1"/>
    <xf numFmtId="0" fontId="10" fillId="0" borderId="0" xfId="0" applyFont="1" applyAlignment="1">
      <alignment horizontal="left" indent="4"/>
    </xf>
    <xf numFmtId="165" fontId="10" fillId="0" borderId="0" xfId="0" applyNumberFormat="1" applyFont="1"/>
    <xf numFmtId="0" fontId="3" fillId="0" borderId="5" xfId="0" applyFont="1" applyBorder="1"/>
    <xf numFmtId="0" fontId="3" fillId="0" borderId="7" xfId="0" applyFont="1" applyBorder="1"/>
    <xf numFmtId="0" fontId="8" fillId="0" borderId="0" xfId="0" applyFont="1"/>
    <xf numFmtId="0" fontId="6" fillId="0" borderId="0" xfId="0" applyFont="1" applyAlignment="1">
      <alignment horizontal="right"/>
    </xf>
    <xf numFmtId="0" fontId="49" fillId="0" borderId="0" xfId="0" applyFont="1"/>
    <xf numFmtId="0" fontId="45" fillId="0" borderId="0" xfId="0" applyFont="1" applyFill="1" applyAlignment="1">
      <alignment vertical="center" wrapText="1"/>
    </xf>
    <xf numFmtId="0" fontId="0" fillId="0" borderId="0" xfId="0" applyFill="1" applyAlignment="1">
      <alignment vertical="center"/>
    </xf>
    <xf numFmtId="0" fontId="45" fillId="0" borderId="0" xfId="0" applyFont="1" applyFill="1"/>
    <xf numFmtId="0" fontId="45" fillId="0" borderId="0" xfId="0" applyFont="1" applyFill="1" applyAlignment="1">
      <alignment horizontal="left" indent="2"/>
    </xf>
    <xf numFmtId="37" fontId="45" fillId="0" borderId="0" xfId="0" applyNumberFormat="1" applyFont="1" applyFill="1"/>
    <xf numFmtId="10" fontId="6" fillId="0" borderId="0" xfId="0" applyNumberFormat="1" applyFont="1" applyFill="1"/>
    <xf numFmtId="9" fontId="12" fillId="0" borderId="5" xfId="0" applyNumberFormat="1" applyFont="1" applyBorder="1"/>
    <xf numFmtId="9" fontId="7" fillId="3" borderId="12" xfId="0" applyNumberFormat="1" applyFont="1" applyFill="1" applyBorder="1"/>
    <xf numFmtId="37" fontId="12" fillId="0" borderId="6" xfId="0" applyNumberFormat="1" applyFont="1" applyBorder="1"/>
    <xf numFmtId="0" fontId="4" fillId="0" borderId="0" xfId="0" applyFont="1" applyFill="1" applyBorder="1"/>
    <xf numFmtId="0" fontId="2" fillId="0" borderId="0" xfId="0" applyFont="1" applyFill="1" applyBorder="1"/>
    <xf numFmtId="37" fontId="4" fillId="0" borderId="0" xfId="0" applyNumberFormat="1" applyFont="1" applyFill="1" applyBorder="1"/>
    <xf numFmtId="37" fontId="50" fillId="0" borderId="0" xfId="0" applyNumberFormat="1" applyFont="1" applyFill="1" applyBorder="1" applyAlignment="1">
      <alignment horizontal="right"/>
    </xf>
    <xf numFmtId="0" fontId="4" fillId="0" borderId="24" xfId="0" applyFont="1" applyFill="1" applyBorder="1" applyAlignment="1">
      <alignment horizontal="center"/>
    </xf>
    <xf numFmtId="0" fontId="4" fillId="0" borderId="25" xfId="0" applyFont="1" applyFill="1" applyBorder="1" applyAlignment="1">
      <alignment horizontal="center"/>
    </xf>
    <xf numFmtId="37" fontId="4" fillId="3" borderId="27" xfId="0" applyNumberFormat="1" applyFont="1" applyFill="1" applyBorder="1"/>
    <xf numFmtId="0" fontId="6" fillId="0" borderId="0" xfId="0" applyFont="1" applyFill="1" applyAlignment="1">
      <alignment vertical="top" wrapText="1"/>
    </xf>
    <xf numFmtId="0" fontId="6" fillId="0" borderId="0" xfId="0" applyFont="1" applyAlignment="1">
      <alignment horizontal="left" vertical="top" wrapText="1"/>
    </xf>
    <xf numFmtId="167" fontId="47" fillId="0" borderId="0" xfId="0" applyNumberFormat="1" applyFont="1"/>
    <xf numFmtId="0" fontId="2" fillId="0" borderId="0" xfId="0" applyFont="1" applyFill="1" applyAlignment="1">
      <alignment vertical="center" wrapText="1"/>
    </xf>
    <xf numFmtId="37" fontId="4" fillId="0" borderId="28" xfId="0" applyNumberFormat="1" applyFont="1" applyBorder="1"/>
    <xf numFmtId="37" fontId="39" fillId="0" borderId="15" xfId="0" applyNumberFormat="1" applyFont="1" applyBorder="1"/>
    <xf numFmtId="37" fontId="4" fillId="0" borderId="21" xfId="0" applyNumberFormat="1" applyFont="1" applyBorder="1"/>
    <xf numFmtId="37" fontId="4" fillId="0" borderId="29" xfId="0" applyNumberFormat="1" applyFont="1" applyBorder="1"/>
    <xf numFmtId="0" fontId="41" fillId="0" borderId="0" xfId="0" applyFont="1" applyFill="1" applyAlignment="1" applyProtection="1">
      <alignment vertical="top" wrapText="1"/>
      <protection locked="0"/>
    </xf>
    <xf numFmtId="0" fontId="41" fillId="0" borderId="0" xfId="0" quotePrefix="1" applyFont="1" applyFill="1" applyAlignment="1" applyProtection="1">
      <alignment horizontal="center" vertical="center" wrapText="1"/>
      <protection locked="0"/>
    </xf>
    <xf numFmtId="0" fontId="3" fillId="0" borderId="18" xfId="0" applyFont="1" applyFill="1" applyBorder="1"/>
    <xf numFmtId="0" fontId="0" fillId="0" borderId="0" xfId="0" applyAlignment="1">
      <alignment horizontal="left" vertical="center" indent="15"/>
    </xf>
    <xf numFmtId="165" fontId="10" fillId="0" borderId="0" xfId="0" applyNumberFormat="1" applyFont="1" applyAlignment="1"/>
    <xf numFmtId="165" fontId="10" fillId="0" borderId="0" xfId="0" applyNumberFormat="1" applyFont="1" applyAlignment="1">
      <alignment horizontal="left"/>
    </xf>
    <xf numFmtId="0" fontId="0" fillId="0" borderId="0" xfId="0" quotePrefix="1"/>
    <xf numFmtId="43" fontId="0" fillId="0" borderId="0" xfId="8" applyFont="1"/>
    <xf numFmtId="168" fontId="0" fillId="0" borderId="0" xfId="8" applyNumberFormat="1" applyFont="1"/>
    <xf numFmtId="169" fontId="0" fillId="0" borderId="0" xfId="9" applyNumberFormat="1" applyFont="1"/>
    <xf numFmtId="0" fontId="0" fillId="0" borderId="0" xfId="0" quotePrefix="1" applyAlignment="1">
      <alignment horizontal="left"/>
    </xf>
    <xf numFmtId="0" fontId="0" fillId="0" borderId="0" xfId="0" applyAlignment="1">
      <alignment horizontal="left" vertical="center" indent="9"/>
    </xf>
    <xf numFmtId="0" fontId="0" fillId="0" borderId="0" xfId="0" applyAlignment="1">
      <alignment horizontal="left" vertical="center"/>
    </xf>
    <xf numFmtId="0" fontId="0" fillId="0" borderId="0" xfId="0" applyAlignment="1">
      <alignment horizontal="left" indent="7"/>
    </xf>
    <xf numFmtId="0" fontId="0" fillId="0" borderId="0" xfId="0" applyAlignment="1">
      <alignment horizontal="left" vertical="center" indent="7"/>
    </xf>
    <xf numFmtId="0" fontId="0" fillId="0" borderId="2" xfId="0" applyBorder="1"/>
    <xf numFmtId="169" fontId="0" fillId="0" borderId="30" xfId="9" applyNumberFormat="1" applyFont="1" applyBorder="1"/>
    <xf numFmtId="0" fontId="0" fillId="0" borderId="0" xfId="0" quotePrefix="1" applyAlignment="1">
      <alignment vertical="center"/>
    </xf>
    <xf numFmtId="3" fontId="47" fillId="0" borderId="0" xfId="0" applyNumberFormat="1" applyFont="1"/>
    <xf numFmtId="166" fontId="47" fillId="0" borderId="0" xfId="0" applyNumberFormat="1" applyFont="1"/>
    <xf numFmtId="168" fontId="19" fillId="0" borderId="0" xfId="8" applyNumberFormat="1" applyFont="1"/>
    <xf numFmtId="0" fontId="51" fillId="0" borderId="0" xfId="0" applyFont="1"/>
    <xf numFmtId="17" fontId="39" fillId="0" borderId="0" xfId="0" applyNumberFormat="1" applyFont="1"/>
    <xf numFmtId="9" fontId="6" fillId="0" borderId="0" xfId="1" applyFont="1"/>
    <xf numFmtId="37" fontId="50" fillId="0" borderId="0" xfId="0" applyNumberFormat="1" applyFont="1" applyFill="1" applyBorder="1" applyAlignment="1">
      <alignment horizontal="right" vertical="center"/>
    </xf>
    <xf numFmtId="49" fontId="2" fillId="0" borderId="0" xfId="0" quotePrefix="1" applyNumberFormat="1" applyFont="1" applyFill="1" applyAlignment="1">
      <alignment horizontal="center"/>
    </xf>
    <xf numFmtId="0" fontId="4" fillId="0" borderId="0" xfId="0" applyFont="1" applyFill="1" applyAlignment="1">
      <alignment horizontal="right"/>
    </xf>
    <xf numFmtId="0" fontId="4" fillId="5" borderId="17" xfId="0" applyFont="1" applyFill="1" applyBorder="1" applyAlignment="1">
      <alignment horizontal="center"/>
    </xf>
    <xf numFmtId="0" fontId="4" fillId="5" borderId="16" xfId="0" applyFont="1" applyFill="1" applyBorder="1" applyAlignment="1">
      <alignment horizontal="center"/>
    </xf>
    <xf numFmtId="37" fontId="2" fillId="5" borderId="5" xfId="0" applyNumberFormat="1" applyFont="1" applyFill="1" applyBorder="1"/>
    <xf numFmtId="0" fontId="4" fillId="5" borderId="15" xfId="0" applyFont="1" applyFill="1" applyBorder="1" applyAlignment="1">
      <alignment horizontal="center"/>
    </xf>
    <xf numFmtId="37" fontId="44" fillId="0" borderId="11" xfId="0" applyNumberFormat="1" applyFont="1" applyFill="1" applyBorder="1"/>
    <xf numFmtId="37" fontId="44" fillId="0" borderId="11" xfId="0" applyNumberFormat="1" applyFont="1" applyBorder="1"/>
    <xf numFmtId="0" fontId="2" fillId="0" borderId="0" xfId="0" applyFont="1" applyFill="1" applyAlignment="1">
      <alignment horizontal="left" vertical="center" wrapText="1"/>
    </xf>
    <xf numFmtId="0" fontId="7" fillId="0" borderId="0" xfId="0" applyFont="1" applyAlignment="1">
      <alignment horizontal="right"/>
    </xf>
    <xf numFmtId="0" fontId="6" fillId="0" borderId="0" xfId="0" applyFont="1" applyFill="1" applyAlignment="1">
      <alignment vertical="center" wrapText="1"/>
    </xf>
    <xf numFmtId="0" fontId="0" fillId="0" borderId="0" xfId="0" applyFill="1" applyAlignment="1">
      <alignment wrapText="1"/>
    </xf>
    <xf numFmtId="0" fontId="7" fillId="0" borderId="0" xfId="0" applyFont="1" applyFill="1" applyAlignment="1">
      <alignment vertical="top" wrapText="1"/>
    </xf>
    <xf numFmtId="0" fontId="0" fillId="0" borderId="0" xfId="0" applyFill="1" applyAlignment="1">
      <alignment vertical="top" wrapText="1"/>
    </xf>
    <xf numFmtId="0" fontId="6" fillId="0" borderId="0" xfId="0" applyFont="1" applyFill="1" applyAlignment="1">
      <alignment vertical="top" wrapText="1"/>
    </xf>
    <xf numFmtId="0" fontId="6" fillId="0" borderId="0" xfId="0" applyFont="1" applyAlignment="1">
      <alignment vertical="center" wrapText="1"/>
    </xf>
    <xf numFmtId="0" fontId="6" fillId="0" borderId="0" xfId="0" applyFont="1" applyAlignment="1">
      <alignment wrapText="1"/>
    </xf>
    <xf numFmtId="0" fontId="41" fillId="0" borderId="0" xfId="0" applyFont="1" applyFill="1" applyAlignment="1" applyProtection="1">
      <alignment horizontal="left" vertical="top" wrapText="1"/>
      <protection locked="0"/>
    </xf>
    <xf numFmtId="37" fontId="2" fillId="4" borderId="26" xfId="0" applyNumberFormat="1" applyFont="1" applyFill="1" applyBorder="1" applyAlignment="1">
      <alignment horizontal="center"/>
    </xf>
    <xf numFmtId="37" fontId="2" fillId="4" borderId="25" xfId="0" applyNumberFormat="1" applyFont="1" applyFill="1" applyBorder="1" applyAlignment="1">
      <alignment horizontal="center"/>
    </xf>
    <xf numFmtId="0" fontId="6" fillId="0" borderId="0" xfId="0" applyFont="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left" vertical="center" wrapText="1"/>
    </xf>
  </cellXfs>
  <cellStyles count="10">
    <cellStyle name="Comma" xfId="8" builtinId="3"/>
    <cellStyle name="Comma [0] 2" xfId="7" xr:uid="{02A5A816-C649-4B86-93DB-94664D354FD9}"/>
    <cellStyle name="Comma 2" xfId="6" xr:uid="{40A91C0E-BFC8-491D-B199-7BA53ACC7019}"/>
    <cellStyle name="Currency" xfId="9" builtinId="4"/>
    <cellStyle name="Currency [0] 2" xfId="5" xr:uid="{7840D688-9AFB-4F4B-B91A-0C80C2AF3DDF}"/>
    <cellStyle name="Currency 2" xfId="4" xr:uid="{1B723E98-ADC9-49CD-9949-67527585ED02}"/>
    <cellStyle name="Normal" xfId="0" builtinId="0"/>
    <cellStyle name="Normal 2" xfId="2" xr:uid="{37927131-8784-4458-A37A-5A79C1668F66}"/>
    <cellStyle name="Percent" xfId="1" builtinId="5"/>
    <cellStyle name="Percent 2" xfId="3" xr:uid="{D9336440-4140-4D27-ABD9-2BB5F915E80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anuary%202020\EBD%20X.X%20BARC%20X.X%20FY20%20Three%20Month%20NOV30%20Financials%20Executive%20Summary%20v1%20with%20DM%20no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WCOMM"/>
      <sheetName val="TOTALALA"/>
      <sheetName val="TOTALALABS"/>
      <sheetName val="GFBYDEPT"/>
      <sheetName val="DIVISION"/>
      <sheetName val="ROUNDTABLE"/>
    </sheetNames>
    <sheetDataSet>
      <sheetData sheetId="0"/>
      <sheetData sheetId="1">
        <row r="35">
          <cell r="C35">
            <v>116189</v>
          </cell>
        </row>
      </sheetData>
      <sheetData sheetId="2"/>
      <sheetData sheetId="3"/>
      <sheetData sheetId="4">
        <row r="2">
          <cell r="A2" t="str">
            <v xml:space="preserve">Statement of Revenues and Expenses </v>
          </cell>
        </row>
        <row r="9">
          <cell r="A9" t="str">
            <v>Net Revenue (Expenses)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8"/>
  <sheetViews>
    <sheetView tabSelected="1" zoomScale="80" zoomScaleNormal="80" workbookViewId="0"/>
  </sheetViews>
  <sheetFormatPr defaultColWidth="8.88671875" defaultRowHeight="14.4" x14ac:dyDescent="0.3"/>
  <cols>
    <col min="1" max="1" width="9.109375" style="77" customWidth="1"/>
    <col min="2" max="2" width="11.5546875" style="51" customWidth="1"/>
    <col min="3" max="3" width="13" style="51" customWidth="1"/>
    <col min="4" max="4" width="10" style="51" customWidth="1"/>
    <col min="5" max="10" width="8.88671875" style="51"/>
    <col min="11" max="11" width="16" style="51" customWidth="1"/>
    <col min="12" max="12" width="36.44140625" style="77" customWidth="1"/>
    <col min="13" max="16384" width="8.88671875" style="51"/>
  </cols>
  <sheetData>
    <row r="1" spans="1:20" ht="24.6" x14ac:dyDescent="0.4">
      <c r="A1" s="46"/>
      <c r="B1" s="47"/>
      <c r="C1" s="47"/>
      <c r="D1" s="48" t="s">
        <v>60</v>
      </c>
      <c r="E1" s="49" t="s">
        <v>41</v>
      </c>
      <c r="F1" s="49"/>
      <c r="G1" s="49"/>
      <c r="H1" s="49"/>
      <c r="I1" s="49"/>
      <c r="J1" s="49"/>
      <c r="K1" s="47"/>
      <c r="L1" s="263" t="s">
        <v>189</v>
      </c>
      <c r="M1" s="47"/>
    </row>
    <row r="2" spans="1:20" ht="21" x14ac:dyDescent="0.4">
      <c r="A2" s="46"/>
      <c r="B2" s="52"/>
      <c r="C2" s="52"/>
      <c r="D2" s="52"/>
      <c r="E2" s="52"/>
      <c r="F2" s="53"/>
      <c r="G2" s="53"/>
      <c r="H2" s="53"/>
      <c r="I2" s="53"/>
      <c r="J2" s="53"/>
      <c r="K2" s="53"/>
      <c r="L2" s="263" t="s">
        <v>190</v>
      </c>
      <c r="M2" s="47"/>
    </row>
    <row r="3" spans="1:20" ht="20.399999999999999" x14ac:dyDescent="0.35">
      <c r="A3" s="54"/>
      <c r="B3" s="55" t="s">
        <v>39</v>
      </c>
      <c r="C3" s="55"/>
      <c r="D3" s="55"/>
      <c r="E3" s="55"/>
      <c r="F3" s="55"/>
      <c r="G3" s="55"/>
      <c r="H3" s="55"/>
      <c r="I3" s="55"/>
      <c r="J3" s="56"/>
      <c r="K3" s="55"/>
      <c r="L3" s="57"/>
      <c r="M3" s="58"/>
    </row>
    <row r="4" spans="1:20" ht="21" thickBot="1" x14ac:dyDescent="0.4">
      <c r="A4" s="59"/>
      <c r="B4" s="80" t="s">
        <v>163</v>
      </c>
      <c r="C4" s="60"/>
      <c r="D4" s="60"/>
      <c r="E4" s="60"/>
      <c r="F4" s="60"/>
      <c r="G4" s="60"/>
      <c r="H4" s="60"/>
      <c r="I4" s="60"/>
      <c r="J4" s="61"/>
      <c r="K4" s="60"/>
      <c r="L4" s="62"/>
      <c r="M4" s="58"/>
    </row>
    <row r="5" spans="1:20" ht="20.399999999999999" x14ac:dyDescent="0.35">
      <c r="A5" s="54"/>
      <c r="B5" s="63"/>
      <c r="C5" s="55"/>
      <c r="D5" s="55"/>
      <c r="E5" s="55"/>
      <c r="F5" s="55"/>
      <c r="G5" s="55"/>
      <c r="H5" s="55"/>
      <c r="I5" s="55"/>
      <c r="J5" s="56"/>
      <c r="K5" s="55"/>
      <c r="L5" s="57"/>
      <c r="M5" s="58"/>
    </row>
    <row r="6" spans="1:20" ht="17.100000000000001" customHeight="1" x14ac:dyDescent="0.3">
      <c r="A6" s="46"/>
      <c r="B6" s="47"/>
      <c r="C6" s="47"/>
      <c r="D6" s="47"/>
      <c r="E6" s="47"/>
      <c r="F6" s="47"/>
      <c r="G6" s="47"/>
      <c r="H6" s="47"/>
      <c r="I6" s="47"/>
      <c r="J6" s="47"/>
      <c r="K6" s="47"/>
      <c r="L6" s="50" t="s">
        <v>24</v>
      </c>
      <c r="M6" s="47"/>
    </row>
    <row r="7" spans="1:20" ht="21" x14ac:dyDescent="0.4">
      <c r="A7" s="64" t="s">
        <v>2</v>
      </c>
      <c r="B7" s="52" t="s">
        <v>158</v>
      </c>
      <c r="C7" s="54"/>
      <c r="D7" s="54"/>
      <c r="E7" s="65"/>
      <c r="F7" s="65"/>
      <c r="G7" s="65"/>
      <c r="H7" s="65"/>
      <c r="I7" s="65"/>
      <c r="J7" s="65"/>
      <c r="K7" s="65"/>
      <c r="L7" s="46"/>
      <c r="M7" s="58"/>
      <c r="N7" s="66"/>
      <c r="O7" s="66"/>
      <c r="P7" s="66"/>
      <c r="Q7" s="66"/>
      <c r="R7" s="66"/>
      <c r="S7" s="66"/>
      <c r="T7" s="66"/>
    </row>
    <row r="8" spans="1:20" ht="20.399999999999999" x14ac:dyDescent="0.35">
      <c r="A8" s="67" t="s">
        <v>19</v>
      </c>
      <c r="B8" s="65" t="s">
        <v>18</v>
      </c>
      <c r="C8" s="54"/>
      <c r="D8" s="54"/>
      <c r="E8" s="65"/>
      <c r="F8" s="65"/>
      <c r="G8" s="58"/>
      <c r="H8" s="58"/>
      <c r="I8" s="58"/>
      <c r="J8" s="58"/>
      <c r="K8" s="58"/>
      <c r="L8" s="119" t="s">
        <v>63</v>
      </c>
      <c r="M8" s="58"/>
      <c r="N8" s="66"/>
      <c r="O8" s="66"/>
      <c r="P8"/>
      <c r="Q8"/>
      <c r="R8" s="66"/>
      <c r="S8" s="66"/>
      <c r="T8" s="66"/>
    </row>
    <row r="9" spans="1:20" ht="21" customHeight="1" x14ac:dyDescent="0.35">
      <c r="A9" s="68"/>
      <c r="B9" s="58"/>
      <c r="C9" s="57"/>
      <c r="D9" s="57"/>
      <c r="E9" s="58"/>
      <c r="F9" s="58"/>
      <c r="G9" s="58"/>
      <c r="H9" s="58"/>
      <c r="I9" s="58"/>
      <c r="J9" s="58"/>
      <c r="K9" s="58"/>
      <c r="L9" s="57"/>
      <c r="M9" s="58"/>
      <c r="N9" s="66"/>
      <c r="O9" s="66"/>
      <c r="P9"/>
      <c r="Q9"/>
      <c r="R9" s="66"/>
      <c r="S9" s="66"/>
      <c r="T9" s="66"/>
    </row>
    <row r="10" spans="1:20" ht="21" x14ac:dyDescent="0.4">
      <c r="A10" s="69" t="s">
        <v>1</v>
      </c>
      <c r="B10" s="52" t="s">
        <v>8</v>
      </c>
      <c r="C10" s="52"/>
      <c r="D10" s="65"/>
      <c r="E10" s="65"/>
      <c r="F10" s="65"/>
      <c r="G10" s="65"/>
      <c r="H10" s="65"/>
      <c r="I10" s="65"/>
      <c r="J10" s="58"/>
      <c r="K10" s="58"/>
      <c r="L10" s="57"/>
      <c r="M10" s="58"/>
      <c r="N10" s="66"/>
      <c r="O10" s="66"/>
      <c r="P10"/>
      <c r="Q10"/>
      <c r="R10" s="66"/>
      <c r="S10" s="66"/>
      <c r="T10" s="66"/>
    </row>
    <row r="11" spans="1:20" ht="20.399999999999999" x14ac:dyDescent="0.35">
      <c r="A11" s="70" t="s">
        <v>19</v>
      </c>
      <c r="B11" s="65" t="s">
        <v>61</v>
      </c>
      <c r="C11" s="65"/>
      <c r="D11" s="65"/>
      <c r="E11" s="65"/>
      <c r="F11" s="65"/>
      <c r="G11" s="65"/>
      <c r="H11" s="65"/>
      <c r="I11" s="65"/>
      <c r="J11" s="58"/>
      <c r="K11" s="58"/>
      <c r="L11" s="119" t="s">
        <v>64</v>
      </c>
      <c r="M11" s="58"/>
      <c r="N11" s="66"/>
      <c r="O11" s="66"/>
      <c r="P11" s="66"/>
      <c r="Q11" s="66"/>
      <c r="R11" s="66"/>
      <c r="S11" s="66"/>
      <c r="T11" s="66"/>
    </row>
    <row r="12" spans="1:20" ht="21" customHeight="1" x14ac:dyDescent="0.35">
      <c r="A12" s="70"/>
      <c r="B12" s="65"/>
      <c r="C12" s="65"/>
      <c r="D12" s="65"/>
      <c r="E12" s="65"/>
      <c r="F12" s="65"/>
      <c r="G12" s="65"/>
      <c r="H12" s="65"/>
      <c r="I12" s="65"/>
      <c r="J12" s="58"/>
      <c r="K12" s="58"/>
      <c r="L12" s="57"/>
      <c r="M12" s="58"/>
      <c r="N12" s="66"/>
      <c r="O12" s="66"/>
      <c r="P12" s="66"/>
      <c r="Q12" s="66"/>
      <c r="R12" s="66"/>
      <c r="S12" s="66"/>
      <c r="T12" s="66"/>
    </row>
    <row r="13" spans="1:20" ht="21" customHeight="1" x14ac:dyDescent="0.4">
      <c r="A13" s="69" t="s">
        <v>3</v>
      </c>
      <c r="B13" s="52" t="s">
        <v>157</v>
      </c>
      <c r="C13" s="65"/>
      <c r="D13" s="65"/>
      <c r="E13" s="65"/>
      <c r="F13" s="65"/>
      <c r="G13" s="65"/>
      <c r="H13" s="65"/>
      <c r="I13" s="65"/>
      <c r="J13" s="58"/>
      <c r="K13" s="58"/>
      <c r="L13" s="119" t="s">
        <v>125</v>
      </c>
      <c r="M13" s="58"/>
      <c r="N13" s="66"/>
      <c r="O13" s="66"/>
      <c r="P13" s="66"/>
      <c r="Q13" s="66"/>
      <c r="R13" s="66"/>
      <c r="S13" s="66"/>
      <c r="T13" s="66"/>
    </row>
    <row r="14" spans="1:20" ht="19.5" customHeight="1" x14ac:dyDescent="0.35">
      <c r="A14" s="70"/>
      <c r="C14" s="65"/>
      <c r="D14" s="65"/>
      <c r="E14" s="65"/>
      <c r="F14" s="65"/>
      <c r="G14" s="65"/>
      <c r="H14" s="65"/>
      <c r="I14" s="65"/>
      <c r="J14" s="58"/>
      <c r="K14" s="58"/>
      <c r="M14" s="58"/>
      <c r="N14" s="66"/>
      <c r="O14" s="66"/>
      <c r="P14" s="66"/>
      <c r="Q14" s="66"/>
      <c r="R14" s="66"/>
      <c r="S14" s="66"/>
      <c r="T14" s="66"/>
    </row>
    <row r="15" spans="1:20" ht="21" customHeight="1" x14ac:dyDescent="0.4">
      <c r="A15" s="69" t="s">
        <v>23</v>
      </c>
      <c r="B15" s="52" t="s">
        <v>89</v>
      </c>
      <c r="C15" s="65"/>
      <c r="D15" s="65"/>
      <c r="E15" s="65"/>
      <c r="F15" s="65"/>
      <c r="G15" s="65"/>
      <c r="H15" s="65"/>
      <c r="I15" s="65"/>
      <c r="J15" s="58"/>
      <c r="K15" s="58"/>
      <c r="L15" s="118">
        <v>6</v>
      </c>
      <c r="M15" s="58"/>
      <c r="N15" s="66"/>
      <c r="O15" s="66"/>
      <c r="P15" s="66"/>
      <c r="Q15" s="66"/>
      <c r="R15" s="66"/>
      <c r="S15" s="66"/>
      <c r="T15" s="66"/>
    </row>
    <row r="16" spans="1:20" ht="21" customHeight="1" x14ac:dyDescent="0.4">
      <c r="A16" s="69"/>
      <c r="B16" s="52"/>
      <c r="C16" s="65"/>
      <c r="D16" s="65"/>
      <c r="E16" s="65"/>
      <c r="F16" s="65"/>
      <c r="G16" s="65"/>
      <c r="H16" s="65"/>
      <c r="I16" s="65"/>
      <c r="J16" s="58"/>
      <c r="K16" s="58"/>
      <c r="L16" s="118"/>
      <c r="M16" s="58"/>
      <c r="N16" s="66"/>
      <c r="O16" s="66"/>
      <c r="P16" s="66"/>
      <c r="Q16" s="66"/>
      <c r="R16" s="66"/>
      <c r="S16" s="66"/>
      <c r="T16" s="66"/>
    </row>
    <row r="17" spans="1:20" ht="21" customHeight="1" x14ac:dyDescent="0.4">
      <c r="A17" s="69" t="s">
        <v>131</v>
      </c>
      <c r="B17" s="52" t="s">
        <v>161</v>
      </c>
      <c r="C17" s="65"/>
      <c r="D17" s="65"/>
      <c r="E17" s="65"/>
      <c r="F17" s="65"/>
      <c r="G17" s="65"/>
      <c r="H17" s="65"/>
      <c r="I17" s="65"/>
      <c r="J17" s="58"/>
      <c r="K17" s="58"/>
      <c r="L17" s="118">
        <v>7</v>
      </c>
      <c r="M17" s="58"/>
      <c r="N17" s="66"/>
      <c r="O17" s="66"/>
      <c r="P17" s="66"/>
      <c r="Q17" s="66"/>
      <c r="R17" s="66"/>
      <c r="S17" s="66"/>
      <c r="T17" s="66"/>
    </row>
    <row r="18" spans="1:20" ht="21" customHeight="1" x14ac:dyDescent="0.4">
      <c r="A18" s="69"/>
      <c r="B18" s="52"/>
      <c r="C18" s="65"/>
      <c r="D18" s="65"/>
      <c r="E18" s="65"/>
      <c r="F18" s="65"/>
      <c r="G18" s="65"/>
      <c r="H18" s="65"/>
      <c r="I18" s="65"/>
      <c r="J18" s="58"/>
      <c r="K18" s="58"/>
      <c r="L18" s="118"/>
      <c r="M18" s="58"/>
      <c r="N18" s="66"/>
      <c r="O18" s="66"/>
      <c r="P18" s="66"/>
      <c r="Q18" s="66"/>
      <c r="R18" s="66"/>
      <c r="S18" s="66"/>
      <c r="T18" s="66"/>
    </row>
    <row r="19" spans="1:20" ht="21" hidden="1" x14ac:dyDescent="0.4">
      <c r="A19" s="70"/>
      <c r="B19" s="52" t="s">
        <v>62</v>
      </c>
      <c r="C19" s="65"/>
      <c r="D19" s="65"/>
      <c r="E19" s="65"/>
      <c r="F19" s="65"/>
      <c r="G19" s="58"/>
      <c r="H19" s="58"/>
      <c r="I19" s="58"/>
      <c r="J19" s="58"/>
      <c r="K19" s="58"/>
      <c r="L19" s="72" t="s">
        <v>45</v>
      </c>
      <c r="M19" s="58"/>
      <c r="N19" s="66"/>
      <c r="O19" s="66"/>
      <c r="P19" s="66"/>
      <c r="Q19" s="66"/>
      <c r="R19" s="66"/>
      <c r="S19" s="66"/>
      <c r="T19" s="66"/>
    </row>
    <row r="20" spans="1:20" ht="20.399999999999999" hidden="1" x14ac:dyDescent="0.35">
      <c r="A20" s="57"/>
      <c r="B20" s="55"/>
      <c r="C20" s="65"/>
      <c r="D20" s="65"/>
      <c r="E20" s="65"/>
      <c r="F20" s="65"/>
      <c r="G20" s="58"/>
      <c r="H20" s="58"/>
      <c r="I20" s="58"/>
      <c r="J20" s="58"/>
      <c r="K20" s="58"/>
      <c r="L20" s="72"/>
      <c r="M20" s="58"/>
      <c r="N20" s="66"/>
      <c r="O20" s="66"/>
      <c r="P20" s="66"/>
      <c r="Q20" s="66"/>
      <c r="R20" s="66"/>
      <c r="S20" s="66"/>
      <c r="T20" s="66"/>
    </row>
    <row r="21" spans="1:20" ht="21" hidden="1" x14ac:dyDescent="0.4">
      <c r="A21" s="46"/>
      <c r="B21" s="65" t="s">
        <v>43</v>
      </c>
      <c r="C21" s="65"/>
      <c r="D21" s="65"/>
      <c r="E21" s="65"/>
      <c r="F21" s="73" t="s">
        <v>42</v>
      </c>
      <c r="G21" s="55"/>
      <c r="H21" s="55"/>
      <c r="I21" s="58"/>
      <c r="J21" s="58"/>
      <c r="K21" s="58"/>
      <c r="L21" s="57"/>
      <c r="M21" s="58"/>
      <c r="N21" s="66"/>
      <c r="O21" s="66"/>
      <c r="P21" s="66"/>
      <c r="Q21" s="66"/>
      <c r="R21" s="66"/>
      <c r="S21" s="66"/>
      <c r="T21" s="66"/>
    </row>
    <row r="22" spans="1:20" ht="21" x14ac:dyDescent="0.4">
      <c r="A22" s="69" t="s">
        <v>44</v>
      </c>
      <c r="B22" s="52" t="s">
        <v>156</v>
      </c>
      <c r="C22" s="65"/>
      <c r="D22" s="65"/>
      <c r="E22" s="65"/>
      <c r="F22" s="65"/>
      <c r="G22" s="65"/>
      <c r="H22" s="65"/>
      <c r="I22" s="65"/>
      <c r="J22" s="58"/>
      <c r="K22" s="58"/>
      <c r="L22" s="262" t="s">
        <v>191</v>
      </c>
      <c r="M22" s="58"/>
      <c r="N22" s="66"/>
      <c r="O22" s="66"/>
      <c r="P22" s="66"/>
      <c r="Q22" s="66"/>
      <c r="R22" s="66"/>
      <c r="S22" s="66"/>
      <c r="T22" s="66"/>
    </row>
    <row r="23" spans="1:20" ht="20.399999999999999" x14ac:dyDescent="0.35">
      <c r="A23" s="70"/>
      <c r="B23" s="71"/>
      <c r="C23" s="65"/>
      <c r="D23" s="65"/>
      <c r="E23" s="65"/>
      <c r="F23" s="65"/>
      <c r="G23" s="65"/>
      <c r="H23" s="65"/>
      <c r="I23" s="65"/>
      <c r="J23" s="58"/>
      <c r="K23" s="58"/>
      <c r="L23" s="57"/>
      <c r="M23" s="58"/>
      <c r="N23" s="66"/>
      <c r="O23" s="66"/>
      <c r="P23" s="66"/>
      <c r="Q23" s="66"/>
      <c r="R23" s="66"/>
      <c r="S23" s="66"/>
      <c r="T23" s="66"/>
    </row>
    <row r="24" spans="1:20" ht="20.399999999999999" x14ac:dyDescent="0.35">
      <c r="A24" s="70"/>
      <c r="B24" s="71"/>
      <c r="C24" s="65"/>
      <c r="D24" s="65"/>
      <c r="E24" s="65"/>
      <c r="F24" s="65"/>
      <c r="G24" s="65"/>
      <c r="H24" s="65"/>
      <c r="I24" s="65"/>
      <c r="J24" s="58"/>
      <c r="K24" s="58"/>
      <c r="L24" s="57"/>
      <c r="M24" s="47"/>
    </row>
    <row r="25" spans="1:20" ht="20.399999999999999" x14ac:dyDescent="0.35">
      <c r="A25" s="70"/>
      <c r="B25" s="71"/>
      <c r="C25" s="65"/>
      <c r="D25" s="65"/>
      <c r="E25" s="65"/>
      <c r="F25" s="65"/>
      <c r="G25" s="65"/>
      <c r="H25" s="65"/>
      <c r="I25" s="65"/>
      <c r="J25" s="58"/>
      <c r="K25" s="58"/>
      <c r="L25" s="57"/>
      <c r="M25" s="58"/>
      <c r="N25" s="66"/>
      <c r="O25" s="66"/>
      <c r="P25" s="66"/>
      <c r="Q25" s="66"/>
      <c r="R25" s="66"/>
      <c r="S25" s="66"/>
      <c r="T25" s="66"/>
    </row>
    <row r="26" spans="1:20" ht="20.399999999999999" x14ac:dyDescent="0.35">
      <c r="A26" s="70"/>
      <c r="B26" s="71"/>
      <c r="C26" s="65"/>
      <c r="D26" s="65"/>
      <c r="E26" s="65"/>
      <c r="F26" s="65"/>
      <c r="G26" s="65"/>
      <c r="H26" s="65"/>
      <c r="I26" s="65"/>
      <c r="J26" s="58"/>
      <c r="K26" s="58"/>
      <c r="L26" s="72"/>
      <c r="M26" s="66"/>
      <c r="N26" s="66"/>
      <c r="O26" s="66"/>
      <c r="P26" s="66"/>
      <c r="Q26" s="66"/>
      <c r="R26" s="66"/>
      <c r="S26" s="66"/>
      <c r="T26" s="66"/>
    </row>
    <row r="27" spans="1:20" ht="18" x14ac:dyDescent="0.35">
      <c r="A27" s="74"/>
      <c r="B27" s="66"/>
      <c r="C27" s="66"/>
      <c r="D27" s="66"/>
      <c r="E27" s="66"/>
      <c r="F27" s="66"/>
      <c r="G27" s="66"/>
      <c r="H27" s="66"/>
      <c r="I27" s="66"/>
      <c r="J27" s="66"/>
      <c r="K27" s="66"/>
      <c r="L27" s="74"/>
      <c r="M27" s="66"/>
      <c r="N27" s="66"/>
      <c r="O27" s="66"/>
      <c r="P27" s="66"/>
      <c r="Q27" s="66"/>
      <c r="R27" s="66"/>
      <c r="S27" s="66"/>
      <c r="T27" s="66"/>
    </row>
    <row r="28" spans="1:20" ht="18" x14ac:dyDescent="0.35">
      <c r="A28" s="74"/>
      <c r="B28" s="66"/>
      <c r="C28" s="66"/>
      <c r="D28" s="66"/>
      <c r="E28" s="66"/>
      <c r="F28" s="66"/>
      <c r="G28" s="66"/>
      <c r="H28" s="66"/>
      <c r="I28" s="66"/>
      <c r="J28" s="66"/>
      <c r="K28" s="66"/>
      <c r="L28" s="74"/>
      <c r="M28" s="66"/>
      <c r="N28" s="66"/>
      <c r="O28" s="66"/>
      <c r="P28" s="66"/>
      <c r="Q28" s="66"/>
      <c r="R28" s="66"/>
      <c r="S28" s="66"/>
      <c r="T28" s="66"/>
    </row>
    <row r="29" spans="1:20" ht="18" x14ac:dyDescent="0.35">
      <c r="A29" s="74"/>
      <c r="B29" s="66"/>
      <c r="C29" s="66"/>
      <c r="D29" s="66"/>
      <c r="E29" s="66"/>
      <c r="F29" s="66"/>
      <c r="G29" s="66"/>
      <c r="H29" s="66"/>
      <c r="I29" s="66"/>
      <c r="J29" s="66"/>
      <c r="K29" s="66"/>
      <c r="L29" s="74"/>
      <c r="M29" s="66"/>
      <c r="N29" s="66"/>
      <c r="O29" s="66"/>
      <c r="P29" s="66"/>
      <c r="Q29" s="66"/>
      <c r="R29" s="66"/>
      <c r="S29" s="66"/>
      <c r="T29" s="66"/>
    </row>
    <row r="30" spans="1:20" ht="18" x14ac:dyDescent="0.35">
      <c r="A30" s="74"/>
      <c r="B30" s="66"/>
      <c r="C30" s="66"/>
      <c r="D30" s="66"/>
      <c r="E30" s="66"/>
      <c r="F30" s="66"/>
      <c r="G30" s="66"/>
      <c r="H30" s="66"/>
      <c r="I30" s="66"/>
      <c r="J30" s="66"/>
      <c r="K30" s="66"/>
      <c r="L30" s="74"/>
      <c r="M30" s="66"/>
      <c r="N30" s="66"/>
      <c r="O30" s="66"/>
      <c r="P30" s="66"/>
      <c r="Q30" s="66"/>
      <c r="R30" s="66"/>
      <c r="S30" s="66"/>
      <c r="T30" s="66"/>
    </row>
    <row r="31" spans="1:20" ht="18" x14ac:dyDescent="0.35">
      <c r="A31" s="74"/>
      <c r="B31" s="66"/>
      <c r="C31" s="66"/>
      <c r="D31" s="66"/>
      <c r="E31" s="66"/>
      <c r="F31" s="66"/>
      <c r="G31" s="66"/>
      <c r="H31" s="66"/>
      <c r="I31" s="66"/>
      <c r="J31" s="66"/>
      <c r="K31" s="66"/>
      <c r="L31" s="74"/>
      <c r="M31" s="66"/>
      <c r="N31" s="66"/>
      <c r="O31" s="66"/>
      <c r="P31" s="66"/>
      <c r="Q31" s="66"/>
      <c r="R31" s="66"/>
      <c r="S31" s="66"/>
      <c r="T31" s="66"/>
    </row>
    <row r="32" spans="1:20" ht="18" x14ac:dyDescent="0.35">
      <c r="A32" s="74"/>
      <c r="B32" s="66"/>
      <c r="C32" s="66"/>
      <c r="D32" s="66"/>
      <c r="E32" s="66"/>
      <c r="F32" s="66"/>
      <c r="G32" s="66"/>
      <c r="H32" s="66"/>
      <c r="I32" s="66"/>
      <c r="J32" s="66"/>
      <c r="K32" s="66"/>
      <c r="L32" s="74"/>
      <c r="M32" s="66"/>
      <c r="N32" s="66"/>
      <c r="O32" s="66"/>
      <c r="P32" s="66"/>
      <c r="Q32" s="66"/>
      <c r="R32" s="66"/>
      <c r="S32" s="66"/>
      <c r="T32" s="66"/>
    </row>
    <row r="33" spans="1:20" ht="18" x14ac:dyDescent="0.35">
      <c r="A33" s="74"/>
      <c r="B33" s="66"/>
      <c r="C33" s="66"/>
      <c r="D33" s="66"/>
      <c r="E33" s="66"/>
      <c r="F33" s="66"/>
      <c r="G33" s="66"/>
      <c r="H33" s="66"/>
      <c r="I33" s="66"/>
      <c r="J33" s="66"/>
      <c r="K33" s="66"/>
      <c r="L33" s="74"/>
      <c r="M33" s="66"/>
      <c r="N33" s="66"/>
      <c r="O33" s="66"/>
      <c r="P33" s="66"/>
      <c r="Q33" s="66"/>
      <c r="R33" s="66"/>
      <c r="S33" s="66"/>
      <c r="T33" s="66"/>
    </row>
    <row r="34" spans="1:20" ht="18" x14ac:dyDescent="0.35">
      <c r="A34" s="74"/>
      <c r="B34" s="66"/>
      <c r="C34" s="66"/>
      <c r="D34" s="66"/>
      <c r="E34" s="66"/>
      <c r="F34" s="66"/>
      <c r="G34" s="66"/>
      <c r="H34" s="66"/>
      <c r="I34" s="66"/>
      <c r="J34" s="66"/>
      <c r="K34" s="66"/>
      <c r="L34" s="74"/>
      <c r="M34" s="66"/>
      <c r="N34" s="66"/>
      <c r="O34" s="66"/>
      <c r="P34" s="66"/>
      <c r="Q34" s="66"/>
      <c r="R34" s="66"/>
      <c r="S34" s="66"/>
      <c r="T34" s="66"/>
    </row>
    <row r="35" spans="1:20" ht="18" x14ac:dyDescent="0.35">
      <c r="A35" s="74"/>
      <c r="B35" s="66"/>
      <c r="C35" s="66"/>
      <c r="D35" s="66"/>
      <c r="E35" s="66"/>
      <c r="F35" s="66"/>
      <c r="G35" s="66"/>
      <c r="H35" s="66"/>
      <c r="I35" s="66"/>
      <c r="J35" s="66"/>
      <c r="K35" s="66"/>
      <c r="L35" s="74"/>
      <c r="M35" s="66"/>
      <c r="N35" s="66"/>
      <c r="O35" s="66"/>
      <c r="P35" s="66"/>
      <c r="Q35" s="66"/>
      <c r="R35" s="66"/>
      <c r="S35" s="66"/>
      <c r="T35" s="66"/>
    </row>
    <row r="36" spans="1:20" ht="18" x14ac:dyDescent="0.35">
      <c r="A36" s="74"/>
      <c r="B36" s="66"/>
      <c r="C36" s="66"/>
      <c r="D36" s="66"/>
      <c r="E36" s="66"/>
      <c r="F36" s="66"/>
      <c r="G36" s="66"/>
      <c r="H36" s="66"/>
      <c r="I36" s="66"/>
      <c r="J36" s="66"/>
      <c r="K36" s="66"/>
      <c r="L36" s="74"/>
      <c r="M36" s="66"/>
      <c r="N36" s="66"/>
      <c r="O36" s="66"/>
      <c r="P36" s="66"/>
      <c r="Q36" s="66"/>
      <c r="R36" s="66"/>
      <c r="S36" s="66"/>
      <c r="T36" s="66"/>
    </row>
    <row r="37" spans="1:20" ht="18" x14ac:dyDescent="0.35">
      <c r="A37" s="74"/>
      <c r="B37" s="66"/>
      <c r="C37" s="66"/>
      <c r="D37" s="66"/>
      <c r="E37" s="66"/>
      <c r="F37" s="66"/>
      <c r="G37" s="66"/>
      <c r="H37" s="66"/>
      <c r="I37" s="66"/>
      <c r="J37" s="66"/>
      <c r="K37" s="66"/>
      <c r="L37" s="74"/>
      <c r="M37" s="66"/>
      <c r="N37" s="66"/>
      <c r="O37" s="66"/>
      <c r="P37" s="66"/>
      <c r="Q37" s="66"/>
      <c r="R37" s="66"/>
      <c r="S37" s="66"/>
      <c r="T37" s="66"/>
    </row>
    <row r="38" spans="1:20" ht="18" x14ac:dyDescent="0.35">
      <c r="A38" s="74"/>
      <c r="B38" s="66"/>
      <c r="C38" s="66"/>
      <c r="D38" s="66"/>
      <c r="E38" s="66"/>
      <c r="F38" s="66"/>
      <c r="G38" s="66"/>
      <c r="H38" s="66"/>
      <c r="I38" s="66"/>
      <c r="J38" s="66"/>
      <c r="K38" s="66"/>
      <c r="L38" s="74"/>
      <c r="M38" s="66"/>
      <c r="N38" s="66"/>
      <c r="O38" s="66"/>
      <c r="P38" s="66"/>
      <c r="Q38" s="66"/>
      <c r="R38" s="66"/>
      <c r="S38" s="66"/>
      <c r="T38" s="66"/>
    </row>
    <row r="39" spans="1:20" ht="18" x14ac:dyDescent="0.35">
      <c r="A39" s="75"/>
      <c r="B39" s="66"/>
      <c r="C39" s="66"/>
      <c r="D39" s="66"/>
      <c r="E39" s="66"/>
      <c r="F39" s="66"/>
      <c r="G39" s="66"/>
      <c r="H39" s="66"/>
      <c r="I39" s="66"/>
      <c r="J39" s="66"/>
      <c r="K39" s="66"/>
      <c r="L39" s="74"/>
      <c r="M39" s="66"/>
      <c r="N39" s="66"/>
      <c r="O39" s="66"/>
      <c r="P39" s="66"/>
      <c r="Q39" s="66"/>
      <c r="R39" s="66"/>
      <c r="S39" s="66"/>
      <c r="T39" s="66"/>
    </row>
    <row r="40" spans="1:20" ht="18" x14ac:dyDescent="0.35">
      <c r="A40" s="75"/>
      <c r="B40" s="66"/>
      <c r="C40" s="76"/>
      <c r="D40" s="76"/>
      <c r="E40" s="76"/>
      <c r="F40" s="76"/>
      <c r="G40" s="76"/>
      <c r="H40" s="76"/>
      <c r="I40" s="76"/>
      <c r="J40" s="76"/>
      <c r="K40" s="76"/>
      <c r="L40" s="75"/>
      <c r="M40" s="66"/>
      <c r="N40" s="66"/>
      <c r="O40" s="66"/>
      <c r="P40" s="66"/>
      <c r="Q40" s="66"/>
      <c r="R40" s="66"/>
      <c r="S40" s="66"/>
      <c r="T40" s="66"/>
    </row>
    <row r="41" spans="1:20" ht="18" x14ac:dyDescent="0.35">
      <c r="A41" s="75"/>
      <c r="B41" s="66"/>
      <c r="C41" s="76"/>
      <c r="D41" s="76"/>
      <c r="E41" s="76"/>
      <c r="F41" s="76"/>
      <c r="G41" s="76"/>
      <c r="H41" s="76"/>
      <c r="I41" s="76"/>
      <c r="J41" s="76"/>
      <c r="K41" s="76"/>
      <c r="L41" s="75"/>
      <c r="M41" s="66"/>
      <c r="N41" s="66"/>
      <c r="O41" s="66"/>
      <c r="P41" s="66"/>
      <c r="Q41" s="66"/>
      <c r="R41" s="66"/>
      <c r="S41" s="66"/>
      <c r="T41" s="66"/>
    </row>
    <row r="42" spans="1:20" ht="15.6" x14ac:dyDescent="0.3">
      <c r="A42" s="75"/>
      <c r="B42" s="76"/>
      <c r="C42" s="76"/>
      <c r="D42" s="76"/>
      <c r="E42" s="76"/>
      <c r="F42" s="76"/>
      <c r="G42" s="76"/>
      <c r="H42" s="76"/>
      <c r="I42" s="76"/>
      <c r="J42" s="76"/>
      <c r="K42" s="76"/>
      <c r="L42" s="75"/>
      <c r="M42" s="76"/>
      <c r="N42" s="76"/>
      <c r="O42" s="76"/>
    </row>
    <row r="43" spans="1:20" ht="15.6" x14ac:dyDescent="0.3">
      <c r="A43" s="75"/>
      <c r="B43" s="76"/>
      <c r="C43" s="76"/>
      <c r="D43" s="76"/>
      <c r="E43" s="76"/>
      <c r="F43" s="76"/>
      <c r="G43" s="76"/>
      <c r="H43" s="76"/>
      <c r="I43" s="76"/>
      <c r="J43" s="76"/>
      <c r="K43" s="76"/>
      <c r="L43" s="75"/>
      <c r="M43" s="76"/>
      <c r="N43" s="76"/>
      <c r="O43" s="76"/>
    </row>
    <row r="44" spans="1:20" ht="15.6" x14ac:dyDescent="0.3">
      <c r="A44" s="75"/>
      <c r="B44" s="76"/>
      <c r="C44" s="76"/>
      <c r="D44" s="76"/>
      <c r="E44" s="76"/>
      <c r="F44" s="76"/>
      <c r="G44" s="76"/>
      <c r="H44" s="76"/>
      <c r="I44" s="76"/>
      <c r="J44" s="76"/>
      <c r="K44" s="76"/>
      <c r="L44" s="75"/>
      <c r="M44" s="76"/>
      <c r="N44" s="76"/>
      <c r="O44" s="76"/>
    </row>
    <row r="45" spans="1:20" ht="15.6" x14ac:dyDescent="0.3">
      <c r="A45" s="75"/>
      <c r="B45" s="76"/>
      <c r="C45" s="76"/>
      <c r="D45" s="76"/>
      <c r="E45" s="76"/>
      <c r="F45" s="76"/>
      <c r="G45" s="76"/>
      <c r="H45" s="76"/>
      <c r="I45" s="76"/>
      <c r="J45" s="76"/>
      <c r="K45" s="76"/>
      <c r="L45" s="75"/>
      <c r="M45" s="76"/>
      <c r="N45" s="76"/>
      <c r="O45" s="76"/>
    </row>
    <row r="46" spans="1:20" ht="15.6" x14ac:dyDescent="0.3">
      <c r="A46" s="75"/>
      <c r="B46" s="76"/>
      <c r="C46" s="76"/>
      <c r="D46" s="76"/>
      <c r="E46" s="76"/>
      <c r="F46" s="76"/>
      <c r="G46" s="76"/>
      <c r="H46" s="76"/>
      <c r="I46" s="76"/>
      <c r="J46" s="76"/>
      <c r="K46" s="76"/>
      <c r="L46" s="75"/>
      <c r="M46" s="76"/>
      <c r="N46" s="76"/>
      <c r="O46" s="76"/>
    </row>
    <row r="47" spans="1:20" ht="15.6" x14ac:dyDescent="0.3">
      <c r="A47" s="75"/>
      <c r="B47" s="76"/>
      <c r="C47" s="76"/>
      <c r="D47" s="76"/>
      <c r="E47" s="76"/>
      <c r="F47" s="76"/>
      <c r="G47" s="76"/>
      <c r="H47" s="76"/>
      <c r="I47" s="76"/>
      <c r="J47" s="76"/>
      <c r="K47" s="76"/>
      <c r="L47" s="75"/>
      <c r="M47" s="76"/>
      <c r="N47" s="76"/>
      <c r="O47" s="76"/>
    </row>
    <row r="48" spans="1:20" ht="15.6" x14ac:dyDescent="0.3">
      <c r="A48" s="75"/>
      <c r="B48" s="76"/>
      <c r="C48" s="76"/>
      <c r="D48" s="76"/>
      <c r="E48" s="76"/>
      <c r="F48" s="76"/>
      <c r="G48" s="76"/>
      <c r="H48" s="76"/>
      <c r="I48" s="76"/>
      <c r="J48" s="76"/>
      <c r="K48" s="76"/>
      <c r="L48" s="75"/>
      <c r="M48" s="76"/>
      <c r="N48" s="76"/>
      <c r="O48" s="76"/>
    </row>
    <row r="49" spans="1:15" ht="15.6" x14ac:dyDescent="0.3">
      <c r="A49" s="75"/>
      <c r="B49" s="76"/>
      <c r="C49" s="76"/>
      <c r="D49" s="76"/>
      <c r="E49" s="76"/>
      <c r="F49" s="76"/>
      <c r="G49" s="76"/>
      <c r="H49" s="76"/>
      <c r="I49" s="76"/>
      <c r="J49" s="76"/>
      <c r="K49" s="76"/>
      <c r="L49" s="75"/>
      <c r="M49" s="76"/>
      <c r="N49" s="76"/>
      <c r="O49" s="76"/>
    </row>
    <row r="50" spans="1:15" ht="15.6" x14ac:dyDescent="0.3">
      <c r="A50" s="75"/>
      <c r="B50" s="76"/>
      <c r="C50" s="76"/>
      <c r="D50" s="76"/>
      <c r="E50" s="76"/>
      <c r="F50" s="76"/>
      <c r="G50" s="76"/>
      <c r="H50" s="76"/>
      <c r="I50" s="76"/>
      <c r="J50" s="76"/>
      <c r="K50" s="76"/>
      <c r="L50" s="75"/>
      <c r="M50" s="76"/>
      <c r="N50" s="76"/>
      <c r="O50" s="76"/>
    </row>
    <row r="51" spans="1:15" ht="15.6" x14ac:dyDescent="0.3">
      <c r="A51" s="75"/>
      <c r="B51" s="76"/>
      <c r="C51" s="76"/>
      <c r="D51" s="76"/>
      <c r="E51" s="76"/>
      <c r="F51" s="76"/>
      <c r="G51" s="76"/>
      <c r="H51" s="76"/>
      <c r="I51" s="76"/>
      <c r="J51" s="76"/>
      <c r="K51" s="76"/>
      <c r="L51" s="75"/>
      <c r="M51" s="76"/>
      <c r="N51" s="76"/>
      <c r="O51" s="76"/>
    </row>
    <row r="52" spans="1:15" ht="15.6" x14ac:dyDescent="0.3">
      <c r="A52" s="75"/>
      <c r="B52" s="76"/>
      <c r="C52" s="76"/>
      <c r="D52" s="76"/>
      <c r="E52" s="76"/>
      <c r="F52" s="76"/>
      <c r="G52" s="76"/>
      <c r="H52" s="76"/>
      <c r="I52" s="76"/>
      <c r="J52" s="76"/>
      <c r="K52" s="76"/>
      <c r="L52" s="75"/>
      <c r="M52" s="76"/>
      <c r="N52" s="76"/>
      <c r="O52" s="76"/>
    </row>
    <row r="53" spans="1:15" ht="15.6" x14ac:dyDescent="0.3">
      <c r="A53" s="75"/>
      <c r="B53" s="76"/>
      <c r="C53" s="76"/>
      <c r="D53" s="76"/>
      <c r="E53" s="76"/>
      <c r="F53" s="76"/>
      <c r="G53" s="76"/>
      <c r="H53" s="76"/>
      <c r="I53" s="76"/>
      <c r="J53" s="76"/>
      <c r="K53" s="76"/>
      <c r="L53" s="75"/>
      <c r="M53" s="76"/>
      <c r="N53" s="76"/>
      <c r="O53" s="76"/>
    </row>
    <row r="54" spans="1:15" ht="15.6" x14ac:dyDescent="0.3">
      <c r="A54" s="75"/>
      <c r="B54" s="76"/>
      <c r="C54" s="76"/>
      <c r="D54" s="76"/>
      <c r="E54" s="76"/>
      <c r="F54" s="76"/>
      <c r="G54" s="76"/>
      <c r="H54" s="76"/>
      <c r="I54" s="76"/>
      <c r="J54" s="76"/>
      <c r="K54" s="76"/>
      <c r="L54" s="75"/>
      <c r="M54" s="76"/>
      <c r="N54" s="76"/>
      <c r="O54" s="76"/>
    </row>
    <row r="55" spans="1:15" ht="15.6" x14ac:dyDescent="0.3">
      <c r="A55" s="75"/>
      <c r="B55" s="76"/>
      <c r="C55" s="76"/>
      <c r="D55" s="76"/>
      <c r="E55" s="76"/>
      <c r="F55" s="76"/>
      <c r="G55" s="76"/>
      <c r="H55" s="76"/>
      <c r="I55" s="76"/>
      <c r="J55" s="76"/>
      <c r="K55" s="76"/>
      <c r="L55" s="75"/>
      <c r="M55" s="76"/>
      <c r="N55" s="76"/>
      <c r="O55" s="76"/>
    </row>
    <row r="56" spans="1:15" ht="15.6" x14ac:dyDescent="0.3">
      <c r="A56" s="75"/>
      <c r="B56" s="76"/>
      <c r="C56" s="76"/>
      <c r="D56" s="76"/>
      <c r="E56" s="76"/>
      <c r="F56" s="76"/>
      <c r="G56" s="76"/>
      <c r="H56" s="76"/>
      <c r="I56" s="76"/>
      <c r="J56" s="76"/>
      <c r="K56" s="76"/>
      <c r="L56" s="75"/>
      <c r="M56" s="76"/>
      <c r="N56" s="76"/>
      <c r="O56" s="76"/>
    </row>
    <row r="57" spans="1:15" ht="15.6" x14ac:dyDescent="0.3">
      <c r="A57" s="75"/>
      <c r="B57" s="76"/>
      <c r="C57" s="76"/>
      <c r="D57" s="76"/>
      <c r="E57" s="76"/>
      <c r="F57" s="76"/>
      <c r="G57" s="76"/>
      <c r="H57" s="76"/>
      <c r="I57" s="76"/>
      <c r="J57" s="76"/>
      <c r="K57" s="76"/>
      <c r="L57" s="75"/>
      <c r="M57" s="76"/>
      <c r="N57" s="76"/>
      <c r="O57" s="76"/>
    </row>
    <row r="58" spans="1:15" ht="15.6" x14ac:dyDescent="0.3">
      <c r="A58" s="75"/>
      <c r="B58" s="76"/>
      <c r="C58" s="76"/>
      <c r="D58" s="76"/>
      <c r="E58" s="76"/>
      <c r="F58" s="76"/>
      <c r="G58" s="76"/>
      <c r="H58" s="76"/>
      <c r="I58" s="76"/>
      <c r="J58" s="76"/>
      <c r="K58" s="76"/>
      <c r="L58" s="75"/>
      <c r="M58" s="76"/>
      <c r="N58" s="76"/>
      <c r="O58" s="76"/>
    </row>
    <row r="59" spans="1:15" ht="15.6" x14ac:dyDescent="0.3">
      <c r="A59" s="75"/>
      <c r="B59" s="76"/>
      <c r="C59" s="76"/>
      <c r="D59" s="76"/>
      <c r="E59" s="76"/>
      <c r="F59" s="76"/>
      <c r="G59" s="76"/>
      <c r="H59" s="76"/>
      <c r="I59" s="76"/>
      <c r="J59" s="76"/>
      <c r="K59" s="76"/>
      <c r="L59" s="75"/>
      <c r="M59" s="76"/>
      <c r="N59" s="76"/>
      <c r="O59" s="76"/>
    </row>
    <row r="60" spans="1:15" ht="15.6" x14ac:dyDescent="0.3">
      <c r="A60" s="75"/>
      <c r="B60" s="76"/>
      <c r="C60" s="76"/>
      <c r="D60" s="76"/>
      <c r="E60" s="76"/>
      <c r="F60" s="76"/>
      <c r="G60" s="76"/>
      <c r="H60" s="76"/>
      <c r="I60" s="76"/>
      <c r="J60" s="76"/>
      <c r="K60" s="76"/>
      <c r="L60" s="75"/>
      <c r="M60" s="76"/>
      <c r="N60" s="76"/>
      <c r="O60" s="76"/>
    </row>
    <row r="61" spans="1:15" ht="15.6" x14ac:dyDescent="0.3">
      <c r="A61" s="75"/>
      <c r="B61" s="76"/>
      <c r="C61" s="76"/>
      <c r="D61" s="76"/>
      <c r="E61" s="76"/>
      <c r="F61" s="76"/>
      <c r="G61" s="76"/>
      <c r="H61" s="76"/>
      <c r="I61" s="76"/>
      <c r="J61" s="76"/>
      <c r="K61" s="76"/>
      <c r="L61" s="75"/>
      <c r="M61" s="76"/>
      <c r="N61" s="76"/>
      <c r="O61" s="76"/>
    </row>
    <row r="62" spans="1:15" ht="15.6" x14ac:dyDescent="0.3">
      <c r="A62" s="75"/>
      <c r="B62" s="76"/>
      <c r="C62" s="76"/>
      <c r="D62" s="76"/>
      <c r="E62" s="76"/>
      <c r="F62" s="76"/>
      <c r="G62" s="76"/>
      <c r="H62" s="76"/>
      <c r="I62" s="76"/>
      <c r="J62" s="76"/>
      <c r="K62" s="76"/>
      <c r="L62" s="75"/>
      <c r="M62" s="76"/>
      <c r="N62" s="76"/>
      <c r="O62" s="76"/>
    </row>
    <row r="63" spans="1:15" ht="15.6" x14ac:dyDescent="0.3">
      <c r="A63" s="75"/>
      <c r="B63" s="76"/>
      <c r="C63" s="76"/>
      <c r="D63" s="76"/>
      <c r="E63" s="76"/>
      <c r="F63" s="76"/>
      <c r="G63" s="76"/>
      <c r="H63" s="76"/>
      <c r="I63" s="76"/>
      <c r="J63" s="76"/>
      <c r="K63" s="76"/>
      <c r="L63" s="75"/>
      <c r="M63" s="76"/>
      <c r="N63" s="76"/>
      <c r="O63" s="76"/>
    </row>
    <row r="64" spans="1:15" ht="15.6" x14ac:dyDescent="0.3">
      <c r="A64" s="75"/>
      <c r="B64" s="76"/>
      <c r="C64" s="76"/>
      <c r="D64" s="76"/>
      <c r="E64" s="76"/>
      <c r="F64" s="76"/>
      <c r="G64" s="76"/>
      <c r="H64" s="76"/>
      <c r="I64" s="76"/>
      <c r="J64" s="76"/>
      <c r="K64" s="76"/>
      <c r="L64" s="75"/>
      <c r="M64" s="76"/>
      <c r="N64" s="76"/>
      <c r="O64" s="76"/>
    </row>
    <row r="65" spans="1:15" ht="15.6" x14ac:dyDescent="0.3">
      <c r="A65" s="75"/>
      <c r="B65" s="76"/>
      <c r="C65" s="76"/>
      <c r="D65" s="76"/>
      <c r="E65" s="76"/>
      <c r="F65" s="76"/>
      <c r="G65" s="76"/>
      <c r="H65" s="76"/>
      <c r="I65" s="76"/>
      <c r="J65" s="76"/>
      <c r="K65" s="76"/>
      <c r="L65" s="75"/>
      <c r="M65" s="76"/>
      <c r="N65" s="76"/>
      <c r="O65" s="76"/>
    </row>
    <row r="66" spans="1:15" ht="15.6" x14ac:dyDescent="0.3">
      <c r="A66" s="75"/>
      <c r="B66" s="76"/>
      <c r="C66" s="76"/>
      <c r="D66" s="76"/>
      <c r="E66" s="76"/>
      <c r="F66" s="76"/>
      <c r="G66" s="76"/>
      <c r="H66" s="76"/>
      <c r="I66" s="76"/>
      <c r="J66" s="76"/>
      <c r="K66" s="76"/>
      <c r="L66" s="75"/>
      <c r="M66" s="76"/>
      <c r="N66" s="76"/>
      <c r="O66" s="76"/>
    </row>
    <row r="67" spans="1:15" ht="15.6" x14ac:dyDescent="0.3">
      <c r="A67" s="75"/>
      <c r="B67" s="76"/>
      <c r="C67" s="76"/>
      <c r="D67" s="76"/>
      <c r="E67" s="76"/>
      <c r="F67" s="76"/>
      <c r="G67" s="76"/>
      <c r="H67" s="76"/>
      <c r="I67" s="76"/>
      <c r="J67" s="76"/>
      <c r="K67" s="76"/>
      <c r="L67" s="75"/>
      <c r="M67" s="76"/>
      <c r="N67" s="76"/>
      <c r="O67" s="76"/>
    </row>
    <row r="68" spans="1:15" ht="15.6" x14ac:dyDescent="0.3">
      <c r="A68" s="75"/>
      <c r="B68" s="76"/>
      <c r="C68" s="76"/>
      <c r="D68" s="76"/>
      <c r="E68" s="76"/>
      <c r="F68" s="76"/>
      <c r="G68" s="76"/>
      <c r="H68" s="76"/>
      <c r="I68" s="76"/>
      <c r="J68" s="76"/>
      <c r="K68" s="76"/>
      <c r="L68" s="75"/>
      <c r="M68" s="76"/>
      <c r="N68" s="76"/>
      <c r="O68" s="76"/>
    </row>
    <row r="69" spans="1:15" ht="15.6" x14ac:dyDescent="0.3">
      <c r="A69" s="75"/>
      <c r="B69" s="76"/>
      <c r="C69" s="76"/>
      <c r="D69" s="76"/>
      <c r="E69" s="76"/>
      <c r="F69" s="76"/>
      <c r="G69" s="76"/>
      <c r="H69" s="76"/>
      <c r="I69" s="76"/>
      <c r="J69" s="76"/>
      <c r="K69" s="76"/>
      <c r="L69" s="75"/>
      <c r="M69" s="76"/>
      <c r="N69" s="76"/>
      <c r="O69" s="76"/>
    </row>
    <row r="70" spans="1:15" ht="15.6" x14ac:dyDescent="0.3">
      <c r="A70" s="75"/>
      <c r="B70" s="76"/>
      <c r="C70" s="76"/>
      <c r="D70" s="76"/>
      <c r="E70" s="76"/>
      <c r="F70" s="76"/>
      <c r="G70" s="76"/>
      <c r="H70" s="76"/>
      <c r="I70" s="76"/>
      <c r="J70" s="76"/>
      <c r="K70" s="76"/>
      <c r="L70" s="75"/>
      <c r="M70" s="76"/>
      <c r="N70" s="76"/>
      <c r="O70" s="76"/>
    </row>
    <row r="71" spans="1:15" ht="15.6" x14ac:dyDescent="0.3">
      <c r="A71" s="75"/>
      <c r="B71" s="76"/>
      <c r="C71" s="76"/>
      <c r="D71" s="76"/>
      <c r="E71" s="76"/>
      <c r="F71" s="76"/>
      <c r="G71" s="76"/>
      <c r="H71" s="76"/>
      <c r="I71" s="76"/>
      <c r="J71" s="76"/>
      <c r="K71" s="76"/>
      <c r="L71" s="75"/>
      <c r="M71" s="76"/>
      <c r="N71" s="76"/>
      <c r="O71" s="76"/>
    </row>
    <row r="72" spans="1:15" ht="15.6" x14ac:dyDescent="0.3">
      <c r="A72" s="75"/>
      <c r="B72" s="76"/>
      <c r="C72" s="76"/>
      <c r="D72" s="76"/>
      <c r="E72" s="76"/>
      <c r="F72" s="76"/>
      <c r="G72" s="76"/>
      <c r="H72" s="76"/>
      <c r="I72" s="76"/>
      <c r="J72" s="76"/>
      <c r="K72" s="76"/>
      <c r="L72" s="75"/>
      <c r="M72" s="76"/>
      <c r="N72" s="76"/>
      <c r="O72" s="76"/>
    </row>
    <row r="73" spans="1:15" ht="15.6" x14ac:dyDescent="0.3">
      <c r="A73" s="75"/>
      <c r="B73" s="76"/>
      <c r="C73" s="76"/>
      <c r="D73" s="76"/>
      <c r="E73" s="76"/>
      <c r="F73" s="76"/>
      <c r="G73" s="76"/>
      <c r="H73" s="76"/>
      <c r="I73" s="76"/>
      <c r="J73" s="76"/>
      <c r="K73" s="76"/>
      <c r="L73" s="75"/>
      <c r="M73" s="76"/>
      <c r="N73" s="76"/>
      <c r="O73" s="76"/>
    </row>
    <row r="74" spans="1:15" ht="15.6" x14ac:dyDescent="0.3">
      <c r="A74" s="75"/>
      <c r="B74" s="76"/>
      <c r="C74" s="76"/>
      <c r="D74" s="76"/>
      <c r="E74" s="76"/>
      <c r="F74" s="76"/>
      <c r="G74" s="76"/>
      <c r="H74" s="76"/>
      <c r="I74" s="76"/>
      <c r="J74" s="76"/>
      <c r="K74" s="76"/>
      <c r="L74" s="75"/>
      <c r="M74" s="76"/>
      <c r="N74" s="76"/>
      <c r="O74" s="76"/>
    </row>
    <row r="75" spans="1:15" ht="15.6" x14ac:dyDescent="0.3">
      <c r="A75" s="75"/>
      <c r="B75" s="76"/>
      <c r="C75" s="76"/>
      <c r="D75" s="76"/>
      <c r="E75" s="76"/>
      <c r="F75" s="76"/>
      <c r="G75" s="76"/>
      <c r="H75" s="76"/>
      <c r="I75" s="76"/>
      <c r="J75" s="76"/>
      <c r="K75" s="76"/>
      <c r="L75" s="75"/>
      <c r="M75" s="76"/>
      <c r="N75" s="76"/>
      <c r="O75" s="76"/>
    </row>
    <row r="76" spans="1:15" ht="15.6" x14ac:dyDescent="0.3">
      <c r="A76" s="75"/>
      <c r="B76" s="76"/>
      <c r="C76" s="76"/>
      <c r="D76" s="76"/>
      <c r="E76" s="76"/>
      <c r="F76" s="76"/>
      <c r="G76" s="76"/>
      <c r="H76" s="76"/>
      <c r="I76" s="76"/>
      <c r="J76" s="76"/>
      <c r="K76" s="76"/>
      <c r="L76" s="75"/>
      <c r="M76" s="76"/>
      <c r="N76" s="76"/>
      <c r="O76" s="76"/>
    </row>
    <row r="77" spans="1:15" ht="15.6" x14ac:dyDescent="0.3">
      <c r="A77" s="75"/>
      <c r="B77" s="76"/>
      <c r="C77" s="76"/>
      <c r="D77" s="76"/>
      <c r="E77" s="76"/>
      <c r="F77" s="76"/>
      <c r="G77" s="76"/>
      <c r="H77" s="76"/>
      <c r="I77" s="76"/>
      <c r="J77" s="76"/>
      <c r="K77" s="76"/>
      <c r="L77" s="75"/>
      <c r="M77" s="76"/>
      <c r="N77" s="76"/>
      <c r="O77" s="76"/>
    </row>
    <row r="78" spans="1:15" ht="15.6" x14ac:dyDescent="0.3">
      <c r="A78" s="75"/>
      <c r="B78" s="76"/>
      <c r="C78" s="76"/>
      <c r="D78" s="76"/>
      <c r="E78" s="76"/>
      <c r="F78" s="76"/>
      <c r="G78" s="76"/>
      <c r="H78" s="76"/>
      <c r="I78" s="76"/>
      <c r="J78" s="76"/>
      <c r="K78" s="76"/>
      <c r="L78" s="75"/>
      <c r="M78" s="76"/>
      <c r="N78" s="76"/>
      <c r="O78" s="76"/>
    </row>
    <row r="79" spans="1:15" ht="15.6" x14ac:dyDescent="0.3">
      <c r="A79" s="75"/>
      <c r="B79" s="76"/>
      <c r="C79" s="76"/>
      <c r="D79" s="76"/>
      <c r="E79" s="76"/>
      <c r="F79" s="76"/>
      <c r="G79" s="76"/>
      <c r="H79" s="76"/>
      <c r="I79" s="76"/>
      <c r="J79" s="76"/>
      <c r="K79" s="76"/>
      <c r="L79" s="75"/>
      <c r="M79" s="76"/>
      <c r="N79" s="76"/>
      <c r="O79" s="76"/>
    </row>
    <row r="80" spans="1:15" ht="15.6" x14ac:dyDescent="0.3">
      <c r="A80" s="75"/>
      <c r="B80" s="76"/>
      <c r="C80" s="76"/>
      <c r="D80" s="76"/>
      <c r="E80" s="76"/>
      <c r="F80" s="76"/>
      <c r="G80" s="76"/>
      <c r="H80" s="76"/>
      <c r="I80" s="76"/>
      <c r="J80" s="76"/>
      <c r="K80" s="76"/>
      <c r="L80" s="75"/>
      <c r="M80" s="76"/>
      <c r="N80" s="76"/>
      <c r="O80" s="76"/>
    </row>
    <row r="81" spans="1:15" ht="15.6" x14ac:dyDescent="0.3">
      <c r="A81" s="75"/>
      <c r="B81" s="76"/>
      <c r="C81" s="76"/>
      <c r="D81" s="76"/>
      <c r="E81" s="76"/>
      <c r="F81" s="76"/>
      <c r="G81" s="76"/>
      <c r="H81" s="76"/>
      <c r="I81" s="76"/>
      <c r="J81" s="76"/>
      <c r="K81" s="76"/>
      <c r="L81" s="75"/>
      <c r="M81" s="76"/>
      <c r="N81" s="76"/>
      <c r="O81" s="76"/>
    </row>
    <row r="82" spans="1:15" ht="15.6" x14ac:dyDescent="0.3">
      <c r="A82" s="75"/>
      <c r="B82" s="76"/>
      <c r="C82" s="76"/>
      <c r="D82" s="76"/>
      <c r="E82" s="76"/>
      <c r="F82" s="76"/>
      <c r="G82" s="76"/>
      <c r="H82" s="76"/>
      <c r="I82" s="76"/>
      <c r="J82" s="76"/>
      <c r="K82" s="76"/>
      <c r="L82" s="75"/>
      <c r="M82" s="76"/>
      <c r="N82" s="76"/>
      <c r="O82" s="76"/>
    </row>
    <row r="83" spans="1:15" ht="15.6" x14ac:dyDescent="0.3">
      <c r="A83" s="75"/>
      <c r="B83" s="76"/>
      <c r="C83" s="76"/>
      <c r="D83" s="76"/>
      <c r="E83" s="76"/>
      <c r="F83" s="76"/>
      <c r="G83" s="76"/>
      <c r="H83" s="76"/>
      <c r="I83" s="76"/>
      <c r="J83" s="76"/>
      <c r="K83" s="76"/>
      <c r="L83" s="75"/>
      <c r="M83" s="76"/>
      <c r="N83" s="76"/>
      <c r="O83" s="76"/>
    </row>
    <row r="84" spans="1:15" ht="15.6" x14ac:dyDescent="0.3">
      <c r="A84" s="75"/>
      <c r="B84" s="76"/>
      <c r="C84" s="76"/>
      <c r="D84" s="76"/>
      <c r="E84" s="76"/>
      <c r="F84" s="76"/>
      <c r="G84" s="76"/>
      <c r="H84" s="76"/>
      <c r="I84" s="76"/>
      <c r="J84" s="76"/>
      <c r="K84" s="76"/>
      <c r="L84" s="75"/>
      <c r="M84" s="76"/>
      <c r="N84" s="76"/>
      <c r="O84" s="76"/>
    </row>
    <row r="85" spans="1:15" ht="15.6" x14ac:dyDescent="0.3">
      <c r="A85" s="75"/>
      <c r="B85" s="76"/>
      <c r="C85" s="76"/>
      <c r="D85" s="76"/>
      <c r="E85" s="76"/>
      <c r="F85" s="76"/>
      <c r="G85" s="76"/>
      <c r="H85" s="76"/>
      <c r="I85" s="76"/>
      <c r="J85" s="76"/>
      <c r="K85" s="76"/>
      <c r="L85" s="75"/>
      <c r="M85" s="76"/>
      <c r="N85" s="76"/>
      <c r="O85" s="76"/>
    </row>
    <row r="86" spans="1:15" ht="15.6" x14ac:dyDescent="0.3">
      <c r="B86" s="76"/>
      <c r="C86" s="76"/>
      <c r="D86" s="76"/>
      <c r="E86" s="76"/>
      <c r="F86" s="76"/>
      <c r="G86" s="76"/>
      <c r="H86" s="76"/>
      <c r="I86" s="76"/>
      <c r="J86" s="76"/>
      <c r="K86" s="76"/>
      <c r="L86" s="75"/>
      <c r="M86" s="76"/>
      <c r="N86" s="76"/>
      <c r="O86" s="76"/>
    </row>
    <row r="87" spans="1:15" ht="15.6" x14ac:dyDescent="0.3">
      <c r="B87" s="76"/>
      <c r="M87" s="76"/>
      <c r="N87" s="76"/>
      <c r="O87" s="76"/>
    </row>
    <row r="88" spans="1:15" ht="15.6" x14ac:dyDescent="0.3">
      <c r="B88" s="76"/>
      <c r="M88" s="76"/>
      <c r="N88" s="76"/>
      <c r="O88" s="76"/>
    </row>
  </sheetData>
  <pageMargins left="0.7" right="0.7"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96"/>
  <sheetViews>
    <sheetView zoomScale="80" zoomScaleNormal="80" workbookViewId="0"/>
  </sheetViews>
  <sheetFormatPr defaultRowHeight="14.4" x14ac:dyDescent="0.3"/>
  <cols>
    <col min="1" max="1" width="27.44140625" customWidth="1"/>
    <col min="2" max="2" width="17.109375" customWidth="1"/>
    <col min="3" max="3" width="27" bestFit="1" customWidth="1"/>
    <col min="4" max="4" width="29.5546875" customWidth="1"/>
    <col min="5" max="6" width="27" bestFit="1" customWidth="1"/>
    <col min="7" max="7" width="26.44140625" customWidth="1"/>
    <col min="8" max="9" width="28.5546875" customWidth="1"/>
    <col min="10" max="10" width="18" customWidth="1"/>
    <col min="11" max="12" width="18.5546875" customWidth="1"/>
    <col min="13" max="13" width="18.109375" customWidth="1"/>
  </cols>
  <sheetData>
    <row r="1" spans="1:17" ht="24.9" customHeight="1" x14ac:dyDescent="0.4">
      <c r="A1" s="168" t="str">
        <f>+EXSUMMWCOMM!B4</f>
        <v>FY 2021 - Six Month Financials - February 28, 2021</v>
      </c>
      <c r="B1" s="29"/>
      <c r="C1" s="30"/>
      <c r="D1" s="28"/>
      <c r="E1" s="28"/>
      <c r="F1" s="28"/>
      <c r="G1" s="28"/>
      <c r="H1" s="28"/>
      <c r="I1" s="28"/>
      <c r="J1" s="28"/>
      <c r="K1" s="28"/>
    </row>
    <row r="2" spans="1:17" ht="24.9" customHeight="1" x14ac:dyDescent="0.4">
      <c r="A2" s="78" t="s">
        <v>40</v>
      </c>
      <c r="B2" s="29"/>
      <c r="C2" s="30"/>
      <c r="D2" s="30"/>
      <c r="E2" s="28"/>
      <c r="F2" s="28"/>
      <c r="G2" s="28"/>
      <c r="H2" s="28"/>
      <c r="I2" s="28"/>
      <c r="J2" s="28"/>
      <c r="K2" s="28"/>
    </row>
    <row r="3" spans="1:17" ht="24.9" customHeight="1" x14ac:dyDescent="0.3">
      <c r="A3" s="28"/>
      <c r="B3" s="28"/>
      <c r="C3" s="28"/>
      <c r="D3" s="28"/>
      <c r="E3" s="28"/>
      <c r="F3" s="28"/>
      <c r="G3" s="28"/>
      <c r="H3" s="28"/>
      <c r="I3" s="28"/>
      <c r="J3" s="28"/>
      <c r="K3" s="28"/>
    </row>
    <row r="4" spans="1:17" ht="24.9" customHeight="1" x14ac:dyDescent="0.3">
      <c r="A4" s="259" t="s">
        <v>172</v>
      </c>
      <c r="B4" s="4"/>
      <c r="C4" s="4"/>
      <c r="D4" s="4"/>
      <c r="E4" s="4"/>
      <c r="F4" s="4"/>
      <c r="G4" s="4"/>
      <c r="H4" s="4"/>
      <c r="K4" s="4"/>
    </row>
    <row r="5" spans="1:17" s="169" customFormat="1" ht="24.9" customHeight="1" x14ac:dyDescent="0.3">
      <c r="A5" s="259" t="s">
        <v>193</v>
      </c>
      <c r="B5" s="4"/>
      <c r="C5" s="4"/>
      <c r="D5" s="4"/>
      <c r="E5" s="4"/>
      <c r="F5" s="4"/>
      <c r="G5" s="4"/>
      <c r="H5" s="4"/>
      <c r="I5"/>
      <c r="J5"/>
      <c r="K5" s="4"/>
    </row>
    <row r="6" spans="1:17" ht="24.9" customHeight="1" x14ac:dyDescent="0.3">
      <c r="A6" s="88" t="s">
        <v>58</v>
      </c>
      <c r="B6" s="4"/>
      <c r="C6" s="4"/>
      <c r="D6" s="4"/>
      <c r="E6" s="4"/>
      <c r="F6" s="4"/>
      <c r="G6" s="4"/>
      <c r="H6" s="4"/>
      <c r="I6" s="4"/>
      <c r="J6" s="4"/>
      <c r="K6" s="4"/>
    </row>
    <row r="7" spans="1:17" ht="24.9" customHeight="1" x14ac:dyDescent="0.3">
      <c r="A7" s="88" t="s">
        <v>164</v>
      </c>
      <c r="B7" s="4"/>
      <c r="C7" s="4"/>
      <c r="D7" s="4"/>
      <c r="E7" s="4"/>
      <c r="F7" s="4"/>
      <c r="G7" s="4"/>
      <c r="H7" s="4"/>
      <c r="I7" s="4"/>
      <c r="J7" s="4"/>
      <c r="K7" s="4"/>
    </row>
    <row r="8" spans="1:17" ht="24.9" customHeight="1" x14ac:dyDescent="0.3">
      <c r="A8" s="88" t="s">
        <v>94</v>
      </c>
      <c r="B8" s="4"/>
      <c r="C8" s="4"/>
      <c r="D8" s="4"/>
      <c r="E8" s="4"/>
      <c r="F8" s="4"/>
      <c r="G8" s="4"/>
      <c r="H8" s="4"/>
      <c r="I8" s="4"/>
      <c r="J8" s="4"/>
      <c r="K8" s="4"/>
    </row>
    <row r="9" spans="1:17" ht="24.9" customHeight="1" x14ac:dyDescent="0.3">
      <c r="A9" s="88" t="s">
        <v>65</v>
      </c>
      <c r="B9" s="4"/>
      <c r="C9" s="4"/>
      <c r="D9" s="4"/>
      <c r="E9" s="4"/>
      <c r="F9" s="4"/>
      <c r="G9" s="4"/>
      <c r="H9" s="4"/>
      <c r="I9" s="4"/>
      <c r="J9" s="4"/>
      <c r="K9" s="4"/>
    </row>
    <row r="10" spans="1:17" ht="24.9" customHeight="1" x14ac:dyDescent="0.3">
      <c r="A10" s="4"/>
      <c r="B10" s="4"/>
      <c r="C10" s="4"/>
      <c r="D10" s="4"/>
      <c r="E10" s="4"/>
      <c r="F10" s="4"/>
      <c r="G10" s="4"/>
      <c r="H10" s="4"/>
      <c r="I10" s="4"/>
      <c r="J10" s="4"/>
      <c r="K10" s="4"/>
    </row>
    <row r="11" spans="1:17" ht="24.9" customHeight="1" x14ac:dyDescent="0.35">
      <c r="A11" s="2" t="s">
        <v>21</v>
      </c>
      <c r="B11" s="5"/>
      <c r="C11" s="5"/>
      <c r="D11" s="5"/>
      <c r="E11" s="4"/>
      <c r="F11" s="4"/>
      <c r="G11" s="4"/>
      <c r="H11" s="4"/>
      <c r="I11" s="4"/>
      <c r="J11" s="4"/>
      <c r="K11" s="4"/>
      <c r="L11" s="1"/>
      <c r="M11" s="1"/>
      <c r="N11" s="1"/>
      <c r="O11" s="1"/>
    </row>
    <row r="12" spans="1:17" ht="24.9" customHeight="1" x14ac:dyDescent="0.35">
      <c r="A12" s="43" t="s">
        <v>59</v>
      </c>
      <c r="B12" s="5"/>
      <c r="C12" s="5"/>
      <c r="D12" s="5"/>
      <c r="E12" s="4"/>
      <c r="F12" s="4"/>
      <c r="G12" s="4"/>
      <c r="H12" s="4"/>
      <c r="I12" s="4"/>
      <c r="J12" s="4"/>
      <c r="K12" s="4"/>
      <c r="L12" s="1"/>
      <c r="M12" s="1"/>
      <c r="N12" s="1"/>
      <c r="O12" s="1"/>
    </row>
    <row r="13" spans="1:17" ht="24.9" customHeight="1" x14ac:dyDescent="0.35">
      <c r="A13" s="79">
        <v>44255</v>
      </c>
      <c r="B13" s="5"/>
      <c r="C13" s="5"/>
      <c r="D13" s="5"/>
      <c r="E13" s="4"/>
      <c r="F13" s="4"/>
      <c r="G13" s="4"/>
      <c r="H13" s="4"/>
      <c r="I13" s="4"/>
      <c r="J13" s="4"/>
      <c r="K13" s="4"/>
      <c r="L13" s="1"/>
      <c r="M13" s="1"/>
      <c r="N13" s="1"/>
      <c r="O13" s="1"/>
      <c r="P13" s="1"/>
      <c r="Q13" s="1"/>
    </row>
    <row r="14" spans="1:17" ht="24.9" customHeight="1" x14ac:dyDescent="0.35">
      <c r="A14" s="4"/>
      <c r="B14" s="4"/>
      <c r="C14" s="4"/>
      <c r="D14" s="4"/>
      <c r="E14" s="4"/>
      <c r="F14" s="4"/>
      <c r="G14" s="4"/>
      <c r="H14" s="4"/>
      <c r="I14" s="4"/>
      <c r="J14" s="4"/>
      <c r="K14" s="4"/>
      <c r="L14" s="1"/>
      <c r="M14" s="1"/>
      <c r="N14" s="1"/>
      <c r="O14" s="1"/>
      <c r="P14" s="1"/>
      <c r="Q14" s="1"/>
    </row>
    <row r="15" spans="1:17" ht="24.9" customHeight="1" x14ac:dyDescent="0.35">
      <c r="A15" s="91" t="s">
        <v>26</v>
      </c>
      <c r="B15" s="92"/>
      <c r="C15" s="93" t="s">
        <v>165</v>
      </c>
      <c r="D15" s="94" t="str">
        <f>C15</f>
        <v>Six Month</v>
      </c>
      <c r="E15" s="94" t="str">
        <f>C15</f>
        <v>Six Month</v>
      </c>
      <c r="F15" s="94" t="s">
        <v>176</v>
      </c>
      <c r="G15" s="94" t="s">
        <v>177</v>
      </c>
      <c r="H15" s="94"/>
      <c r="I15" s="267"/>
      <c r="J15" s="4"/>
      <c r="K15" s="4"/>
      <c r="L15" s="1"/>
      <c r="M15" s="1"/>
      <c r="N15" s="1"/>
      <c r="O15" s="1"/>
      <c r="P15" s="1"/>
      <c r="Q15" s="1"/>
    </row>
    <row r="16" spans="1:17" ht="24.9" customHeight="1" x14ac:dyDescent="0.35">
      <c r="A16" s="91" t="s">
        <v>38</v>
      </c>
      <c r="B16" s="92"/>
      <c r="C16" s="95" t="s">
        <v>15</v>
      </c>
      <c r="D16" s="96" t="s">
        <v>5</v>
      </c>
      <c r="E16" s="96" t="s">
        <v>6</v>
      </c>
      <c r="F16" s="95" t="s">
        <v>15</v>
      </c>
      <c r="G16" s="95" t="s">
        <v>15</v>
      </c>
      <c r="H16" s="96" t="s">
        <v>56</v>
      </c>
      <c r="I16" s="264" t="s">
        <v>56</v>
      </c>
      <c r="J16" s="4"/>
      <c r="K16" s="4"/>
      <c r="L16" s="1"/>
      <c r="M16" s="1"/>
      <c r="N16" s="1"/>
      <c r="O16" s="1"/>
      <c r="P16" s="1"/>
      <c r="Q16" s="1"/>
    </row>
    <row r="17" spans="1:19" ht="24.9" customHeight="1" x14ac:dyDescent="0.35">
      <c r="A17" s="5"/>
      <c r="B17" s="97"/>
      <c r="C17" s="98">
        <f>A13</f>
        <v>44255</v>
      </c>
      <c r="D17" s="98">
        <f>C17</f>
        <v>44255</v>
      </c>
      <c r="E17" s="98">
        <f>C17</f>
        <v>44255</v>
      </c>
      <c r="F17" s="98">
        <f>A13-366</f>
        <v>43889</v>
      </c>
      <c r="G17" s="98">
        <f>F17-365</f>
        <v>43524</v>
      </c>
      <c r="H17" s="100" t="s">
        <v>118</v>
      </c>
      <c r="I17" s="265" t="s">
        <v>119</v>
      </c>
      <c r="J17" s="4"/>
      <c r="K17" s="4"/>
      <c r="L17" s="1"/>
      <c r="M17" s="1"/>
      <c r="N17" s="1"/>
      <c r="O17" s="1"/>
      <c r="P17" s="1"/>
      <c r="Q17" s="1"/>
    </row>
    <row r="18" spans="1:19" s="169" customFormat="1" ht="24.9" customHeight="1" x14ac:dyDescent="0.35">
      <c r="A18" s="101" t="s">
        <v>25</v>
      </c>
      <c r="B18" s="102"/>
      <c r="C18" s="178">
        <f t="shared" ref="C18:I18" si="0">+C38</f>
        <v>19903690.720000003</v>
      </c>
      <c r="D18" s="178">
        <f t="shared" si="0"/>
        <v>18479445.715820659</v>
      </c>
      <c r="E18" s="178">
        <f t="shared" si="0"/>
        <v>1424245.0041793403</v>
      </c>
      <c r="F18" s="178">
        <f t="shared" si="0"/>
        <v>25439025.43</v>
      </c>
      <c r="G18" s="178">
        <f t="shared" si="0"/>
        <v>20685796.230000004</v>
      </c>
      <c r="H18" s="178">
        <f t="shared" si="0"/>
        <v>-5535334.709999999</v>
      </c>
      <c r="I18" s="266">
        <f t="shared" si="0"/>
        <v>-782105.51000000024</v>
      </c>
      <c r="J18" s="4"/>
      <c r="K18" s="4"/>
      <c r="L18" s="175"/>
      <c r="M18" s="175"/>
      <c r="N18" s="175"/>
      <c r="O18" s="175"/>
      <c r="P18" s="175"/>
      <c r="Q18" s="175"/>
    </row>
    <row r="19" spans="1:19" s="169" customFormat="1" ht="24.9" customHeight="1" x14ac:dyDescent="0.35">
      <c r="A19" s="101" t="s">
        <v>12</v>
      </c>
      <c r="B19" s="102"/>
      <c r="C19" s="178">
        <f t="shared" ref="C19:I19" si="1">+C50</f>
        <v>19292968.93</v>
      </c>
      <c r="D19" s="178">
        <f t="shared" si="1"/>
        <v>19294142.672910832</v>
      </c>
      <c r="E19" s="178">
        <f t="shared" si="1"/>
        <v>1173.7429108335054</v>
      </c>
      <c r="F19" s="178">
        <f t="shared" si="1"/>
        <v>28705804.289999999</v>
      </c>
      <c r="G19" s="178">
        <f t="shared" si="1"/>
        <v>25077094.98</v>
      </c>
      <c r="H19" s="178">
        <f t="shared" si="1"/>
        <v>-9412835.3599999994</v>
      </c>
      <c r="I19" s="266">
        <f t="shared" si="1"/>
        <v>-5784126.0500000007</v>
      </c>
      <c r="J19" s="4"/>
      <c r="K19" s="4"/>
      <c r="L19" s="175"/>
      <c r="M19" s="175"/>
      <c r="N19" s="175"/>
      <c r="O19" s="175"/>
      <c r="P19" s="175"/>
      <c r="Q19" s="175"/>
    </row>
    <row r="20" spans="1:19" s="169" customFormat="1" ht="24.9" customHeight="1" thickBot="1" x14ac:dyDescent="0.4">
      <c r="A20" s="105" t="s">
        <v>110</v>
      </c>
      <c r="B20" s="106"/>
      <c r="C20" s="107">
        <f>C18-C19</f>
        <v>610721.79000000283</v>
      </c>
      <c r="D20" s="107">
        <f>D18-D19</f>
        <v>-814696.95709017292</v>
      </c>
      <c r="E20" s="107">
        <f>C20-D20</f>
        <v>1425418.7470901757</v>
      </c>
      <c r="F20" s="107">
        <f>F18-F19</f>
        <v>-3266778.8599999994</v>
      </c>
      <c r="G20" s="107">
        <f>G18-G19</f>
        <v>-4391298.7499999963</v>
      </c>
      <c r="H20" s="107">
        <f>-F20+C20</f>
        <v>3877500.6500000022</v>
      </c>
      <c r="I20" s="107">
        <f>+C20-G20</f>
        <v>5002020.5399999991</v>
      </c>
      <c r="J20" s="4"/>
      <c r="K20" s="4"/>
      <c r="L20" s="175"/>
      <c r="M20" s="175"/>
      <c r="N20" s="175"/>
      <c r="O20" s="175"/>
      <c r="P20" s="175"/>
      <c r="Q20" s="175"/>
    </row>
    <row r="21" spans="1:19" s="169" customFormat="1" ht="24.9" customHeight="1" x14ac:dyDescent="0.35">
      <c r="A21" s="201"/>
      <c r="B21" s="4"/>
      <c r="C21" s="6"/>
      <c r="D21" s="6"/>
      <c r="E21" s="6"/>
      <c r="F21" s="6"/>
      <c r="G21" s="6"/>
      <c r="H21" s="4"/>
      <c r="I21" s="200"/>
      <c r="J21" s="4"/>
      <c r="K21" s="6"/>
      <c r="L21" s="175"/>
      <c r="M21" s="175"/>
      <c r="N21" s="175"/>
      <c r="O21" s="175"/>
      <c r="P21" s="175"/>
      <c r="Q21" s="175"/>
    </row>
    <row r="22" spans="1:19" s="169" customFormat="1" ht="24.9" customHeight="1" x14ac:dyDescent="0.35">
      <c r="A22" s="89" t="s">
        <v>111</v>
      </c>
      <c r="B22" s="176"/>
      <c r="C22" s="177"/>
      <c r="D22" s="177"/>
      <c r="E22" s="177"/>
      <c r="F22" s="177"/>
      <c r="G22" s="177"/>
      <c r="H22" s="176"/>
      <c r="I22" s="200"/>
      <c r="J22" s="4"/>
      <c r="K22" s="4"/>
      <c r="L22" s="175"/>
      <c r="M22" s="175"/>
      <c r="N22" s="175"/>
      <c r="O22" s="175"/>
      <c r="P22" s="175"/>
      <c r="Q22" s="175"/>
    </row>
    <row r="23" spans="1:19" s="169" customFormat="1" ht="98.25" customHeight="1" x14ac:dyDescent="0.3">
      <c r="A23" s="270" t="s">
        <v>178</v>
      </c>
      <c r="B23" s="270"/>
      <c r="C23" s="270"/>
      <c r="D23" s="270"/>
      <c r="E23" s="270"/>
      <c r="F23" s="270"/>
      <c r="G23" s="270"/>
      <c r="H23" s="270"/>
      <c r="I23" s="270"/>
      <c r="J23" s="4"/>
      <c r="K23"/>
      <c r="L23"/>
      <c r="M23"/>
      <c r="N23"/>
      <c r="O23"/>
      <c r="P23"/>
      <c r="Q23"/>
      <c r="R23"/>
      <c r="S23"/>
    </row>
    <row r="24" spans="1:19" ht="32.25" customHeight="1" x14ac:dyDescent="0.5">
      <c r="A24" s="89" t="s">
        <v>53</v>
      </c>
      <c r="B24" s="212"/>
      <c r="C24" s="18"/>
      <c r="D24" s="18"/>
      <c r="E24" s="18"/>
      <c r="F24" s="18"/>
      <c r="G24" s="18"/>
      <c r="H24" s="19"/>
      <c r="I24" s="171"/>
      <c r="J24" s="171"/>
      <c r="K24" s="4"/>
    </row>
    <row r="25" spans="1:19" ht="98.25" customHeight="1" x14ac:dyDescent="0.3">
      <c r="A25" s="270" t="s">
        <v>179</v>
      </c>
      <c r="B25" s="270"/>
      <c r="C25" s="270"/>
      <c r="D25" s="270"/>
      <c r="E25" s="270"/>
      <c r="F25" s="270"/>
      <c r="G25" s="270"/>
      <c r="H25" s="270"/>
      <c r="I25" s="270"/>
      <c r="J25" s="169"/>
    </row>
    <row r="26" spans="1:19" ht="18.600000000000001" customHeight="1" x14ac:dyDescent="0.3">
      <c r="A26" s="90"/>
      <c r="B26" s="5"/>
      <c r="C26" s="5"/>
      <c r="D26" s="5"/>
      <c r="E26" s="5"/>
      <c r="F26" s="5"/>
      <c r="G26" s="5"/>
      <c r="H26" s="5"/>
      <c r="I26" s="170"/>
      <c r="J26" s="170"/>
      <c r="K26" s="170"/>
    </row>
    <row r="27" spans="1:19" ht="24.9" customHeight="1" x14ac:dyDescent="0.3">
      <c r="A27" s="89" t="s">
        <v>121</v>
      </c>
      <c r="B27" s="5"/>
      <c r="C27" s="5"/>
      <c r="D27" s="5"/>
      <c r="E27" s="5"/>
      <c r="F27" s="5"/>
      <c r="G27" s="5"/>
      <c r="H27" s="5"/>
      <c r="I27" s="170"/>
      <c r="J27" s="170"/>
      <c r="K27" s="170"/>
    </row>
    <row r="28" spans="1:19" ht="51" customHeight="1" x14ac:dyDescent="0.3">
      <c r="A28" s="270" t="s">
        <v>180</v>
      </c>
      <c r="B28" s="270"/>
      <c r="C28" s="270"/>
      <c r="D28" s="270"/>
      <c r="E28" s="270"/>
      <c r="F28" s="270"/>
      <c r="G28" s="270"/>
      <c r="H28" s="270"/>
      <c r="I28" s="270"/>
      <c r="J28" s="150"/>
    </row>
    <row r="29" spans="1:19" ht="24.9" customHeight="1" x14ac:dyDescent="0.3">
      <c r="A29" s="271">
        <v>1</v>
      </c>
      <c r="B29" s="271"/>
      <c r="C29" s="271"/>
      <c r="D29" s="271"/>
      <c r="E29" s="271"/>
      <c r="F29" s="271"/>
      <c r="G29" s="271"/>
      <c r="H29" s="271"/>
      <c r="I29" s="271"/>
      <c r="J29" s="150"/>
      <c r="K29" s="4"/>
    </row>
    <row r="30" spans="1:19" ht="24.9" customHeight="1" x14ac:dyDescent="0.3">
      <c r="A30" s="5"/>
      <c r="B30" s="92"/>
      <c r="C30" s="93" t="str">
        <f>C15</f>
        <v>Six Month</v>
      </c>
      <c r="D30" s="94" t="str">
        <f>C15</f>
        <v>Six Month</v>
      </c>
      <c r="E30" s="94" t="str">
        <f>C15</f>
        <v>Six Month</v>
      </c>
      <c r="F30" s="94" t="s">
        <v>176</v>
      </c>
      <c r="G30" s="94" t="str">
        <f>G15</f>
        <v>Like Six Month</v>
      </c>
      <c r="H30" s="108"/>
      <c r="I30" s="108"/>
      <c r="J30" s="150"/>
      <c r="K30" s="4"/>
    </row>
    <row r="31" spans="1:19" ht="24.9" customHeight="1" x14ac:dyDescent="0.3">
      <c r="A31" s="91" t="s">
        <v>27</v>
      </c>
      <c r="B31" s="92"/>
      <c r="C31" s="95" t="s">
        <v>15</v>
      </c>
      <c r="D31" s="96" t="s">
        <v>5</v>
      </c>
      <c r="E31" s="96" t="s">
        <v>6</v>
      </c>
      <c r="F31" s="95" t="s">
        <v>15</v>
      </c>
      <c r="G31" s="95" t="str">
        <f>G16</f>
        <v>Actual</v>
      </c>
      <c r="H31" s="96" t="str">
        <f>H16</f>
        <v>Difference</v>
      </c>
      <c r="I31" s="96" t="str">
        <f>I16</f>
        <v>Difference</v>
      </c>
      <c r="J31" s="150"/>
      <c r="K31" s="167"/>
    </row>
    <row r="32" spans="1:19" ht="24.9" customHeight="1" x14ac:dyDescent="0.35">
      <c r="A32" s="109"/>
      <c r="B32" s="97"/>
      <c r="C32" s="98">
        <f>C17</f>
        <v>44255</v>
      </c>
      <c r="D32" s="98">
        <f>D17</f>
        <v>44255</v>
      </c>
      <c r="E32" s="98">
        <f>E17</f>
        <v>44255</v>
      </c>
      <c r="F32" s="98">
        <f>F17</f>
        <v>43889</v>
      </c>
      <c r="G32" s="98">
        <f>G17</f>
        <v>43524</v>
      </c>
      <c r="H32" s="99" t="str">
        <f>H17</f>
        <v>FY21 - FY20</v>
      </c>
      <c r="I32" s="99" t="str">
        <f>I17</f>
        <v>FY21 - FY19</v>
      </c>
      <c r="J32" s="150"/>
      <c r="K32" s="231"/>
      <c r="L32" s="161"/>
    </row>
    <row r="33" spans="1:17" ht="24.9" customHeight="1" x14ac:dyDescent="0.3">
      <c r="A33" s="101" t="s">
        <v>8</v>
      </c>
      <c r="B33" s="102"/>
      <c r="C33" s="173">
        <f>9187755.07+1500000</f>
        <v>10687755.07</v>
      </c>
      <c r="D33" s="173">
        <v>10702608.455</v>
      </c>
      <c r="E33" s="138">
        <f>C33-D33</f>
        <v>-14853.384999999776</v>
      </c>
      <c r="F33" s="174">
        <v>10702237.02</v>
      </c>
      <c r="G33" s="174">
        <v>11278462.73</v>
      </c>
      <c r="H33" s="103">
        <f>C33-F33</f>
        <v>-14481.949999999255</v>
      </c>
      <c r="I33" s="103">
        <f>C33-G33</f>
        <v>-590707.66000000015</v>
      </c>
      <c r="J33" s="4"/>
      <c r="K33" s="150"/>
      <c r="L33" s="151"/>
    </row>
    <row r="34" spans="1:17" ht="24.9" customHeight="1" x14ac:dyDescent="0.3">
      <c r="A34" s="101" t="s">
        <v>88</v>
      </c>
      <c r="B34" s="102"/>
      <c r="C34" s="173">
        <v>4725455.09</v>
      </c>
      <c r="D34" s="173">
        <v>4360407.7608206598</v>
      </c>
      <c r="E34" s="174">
        <f>C34-D34</f>
        <v>365047.32917934004</v>
      </c>
      <c r="F34" s="174">
        <v>10458540.949999999</v>
      </c>
      <c r="G34" s="174">
        <v>4853342.49</v>
      </c>
      <c r="H34" s="103">
        <f>C34-F34</f>
        <v>-5733085.8599999994</v>
      </c>
      <c r="I34" s="103">
        <f t="shared" ref="I34:I37" si="2">C34-G34</f>
        <v>-127887.40000000037</v>
      </c>
      <c r="J34" s="4"/>
      <c r="K34" s="150"/>
      <c r="L34" s="151"/>
    </row>
    <row r="35" spans="1:17" ht="24.9" customHeight="1" x14ac:dyDescent="0.3">
      <c r="A35" s="101" t="s">
        <v>95</v>
      </c>
      <c r="B35" s="102"/>
      <c r="C35" s="173">
        <v>346663.93</v>
      </c>
      <c r="D35" s="173">
        <v>281801.5</v>
      </c>
      <c r="E35" s="174">
        <f>C35-D35</f>
        <v>64862.429999999993</v>
      </c>
      <c r="F35" s="174">
        <v>314956.79999999999</v>
      </c>
      <c r="G35" s="174">
        <v>286620.65000000002</v>
      </c>
      <c r="H35" s="103">
        <f>C35-F35</f>
        <v>31707.130000000005</v>
      </c>
      <c r="I35" s="103">
        <f t="shared" si="2"/>
        <v>60043.27999999997</v>
      </c>
      <c r="J35" s="4"/>
      <c r="K35" s="150"/>
      <c r="L35" s="151"/>
    </row>
    <row r="36" spans="1:17" ht="24.9" customHeight="1" x14ac:dyDescent="0.3">
      <c r="A36" s="101" t="s">
        <v>10</v>
      </c>
      <c r="B36" s="102"/>
      <c r="C36" s="173">
        <v>3102940.85</v>
      </c>
      <c r="D36" s="173">
        <v>2622141</v>
      </c>
      <c r="E36" s="174">
        <f>C36-D36</f>
        <v>480799.85000000009</v>
      </c>
      <c r="F36" s="174">
        <v>2873042.9</v>
      </c>
      <c r="G36" s="174">
        <v>3353071.44</v>
      </c>
      <c r="H36" s="103">
        <f>C36-F36</f>
        <v>229897.95000000019</v>
      </c>
      <c r="I36" s="103">
        <f t="shared" si="2"/>
        <v>-250130.58999999985</v>
      </c>
      <c r="J36" s="4"/>
      <c r="K36" s="150"/>
      <c r="L36" s="151"/>
    </row>
    <row r="37" spans="1:17" ht="24.9" customHeight="1" x14ac:dyDescent="0.3">
      <c r="A37" s="101" t="s">
        <v>197</v>
      </c>
      <c r="B37" s="102"/>
      <c r="C37" s="173">
        <f>596920.49+443955.29</f>
        <v>1040875.78</v>
      </c>
      <c r="D37" s="173">
        <f>293707+218780</f>
        <v>512487</v>
      </c>
      <c r="E37" s="174">
        <f>C37-D37</f>
        <v>528388.78</v>
      </c>
      <c r="F37" s="174">
        <f>495086.52+595161.24</f>
        <v>1090247.76</v>
      </c>
      <c r="G37" s="174">
        <f>738952.21+175346.71</f>
        <v>914298.91999999993</v>
      </c>
      <c r="H37" s="178">
        <f>C37-F37</f>
        <v>-49371.979999999981</v>
      </c>
      <c r="I37" s="178">
        <f t="shared" si="2"/>
        <v>126576.8600000001</v>
      </c>
      <c r="K37" s="150"/>
      <c r="L37" s="151"/>
    </row>
    <row r="38" spans="1:17" ht="24.9" customHeight="1" thickBot="1" x14ac:dyDescent="0.35">
      <c r="A38" s="105" t="s">
        <v>11</v>
      </c>
      <c r="B38" s="106"/>
      <c r="C38" s="110">
        <f t="shared" ref="C38:G38" si="3">SUM(C33:C37)</f>
        <v>19903690.720000003</v>
      </c>
      <c r="D38" s="110">
        <f t="shared" si="3"/>
        <v>18479445.715820659</v>
      </c>
      <c r="E38" s="110">
        <f t="shared" si="3"/>
        <v>1424245.0041793403</v>
      </c>
      <c r="F38" s="110">
        <f t="shared" si="3"/>
        <v>25439025.43</v>
      </c>
      <c r="G38" s="110">
        <f t="shared" si="3"/>
        <v>20685796.230000004</v>
      </c>
      <c r="H38" s="110">
        <f>SUM(H33:H37)</f>
        <v>-5535334.709999999</v>
      </c>
      <c r="I38" s="110">
        <f>SUM(I33:I37)</f>
        <v>-782105.51000000024</v>
      </c>
      <c r="J38" s="4"/>
      <c r="K38" s="150"/>
      <c r="L38" s="151"/>
    </row>
    <row r="39" spans="1:17" ht="24.9" customHeight="1" x14ac:dyDescent="0.3">
      <c r="A39" s="5"/>
      <c r="B39" s="5"/>
      <c r="C39" s="18"/>
      <c r="D39" s="18"/>
      <c r="E39" s="18"/>
      <c r="F39" s="111"/>
      <c r="G39" s="111"/>
      <c r="H39" s="5"/>
      <c r="I39" s="28"/>
      <c r="J39" s="151"/>
      <c r="K39" s="28"/>
    </row>
    <row r="40" spans="1:17" ht="24.9" customHeight="1" x14ac:dyDescent="0.35">
      <c r="A40" s="5"/>
      <c r="B40" s="5"/>
      <c r="C40" s="18"/>
      <c r="D40" s="18"/>
      <c r="E40" s="18"/>
      <c r="F40" s="111"/>
      <c r="G40" s="111"/>
      <c r="H40" s="5"/>
      <c r="I40" s="172"/>
      <c r="J40" s="151"/>
      <c r="K40" s="5"/>
      <c r="L40" s="5"/>
      <c r="M40" s="5"/>
      <c r="N40" s="5"/>
      <c r="O40" s="1"/>
      <c r="P40" s="1"/>
      <c r="Q40" s="1"/>
    </row>
    <row r="41" spans="1:17" ht="24.9" customHeight="1" x14ac:dyDescent="0.35">
      <c r="A41" s="5"/>
      <c r="B41" s="92"/>
      <c r="C41" s="93" t="str">
        <f>C15</f>
        <v>Six Month</v>
      </c>
      <c r="D41" s="94" t="str">
        <f>C15</f>
        <v>Six Month</v>
      </c>
      <c r="E41" s="94" t="str">
        <f>C15</f>
        <v>Six Month</v>
      </c>
      <c r="F41" s="94" t="str">
        <f>+F15</f>
        <v>Prior Six Month</v>
      </c>
      <c r="G41" s="94" t="str">
        <f>G15</f>
        <v>Like Six Month</v>
      </c>
      <c r="H41" s="108"/>
      <c r="I41" s="108"/>
      <c r="J41" s="151"/>
      <c r="K41" s="5"/>
      <c r="L41" s="5"/>
      <c r="M41" s="5"/>
      <c r="N41" s="5"/>
      <c r="O41" s="1"/>
      <c r="P41" s="1"/>
      <c r="Q41" s="1"/>
    </row>
    <row r="42" spans="1:17" ht="24.9" customHeight="1" x14ac:dyDescent="0.35">
      <c r="A42" s="91" t="s">
        <v>28</v>
      </c>
      <c r="B42" s="92"/>
      <c r="C42" s="95" t="s">
        <v>15</v>
      </c>
      <c r="D42" s="96" t="s">
        <v>5</v>
      </c>
      <c r="E42" s="96" t="s">
        <v>6</v>
      </c>
      <c r="F42" s="95" t="s">
        <v>15</v>
      </c>
      <c r="G42" s="95" t="str">
        <f>G16</f>
        <v>Actual</v>
      </c>
      <c r="H42" s="96" t="str">
        <f>H16</f>
        <v>Difference</v>
      </c>
      <c r="I42" s="96" t="str">
        <f>I16</f>
        <v>Difference</v>
      </c>
      <c r="J42" s="151"/>
      <c r="K42" s="5"/>
      <c r="L42" s="5"/>
      <c r="M42" s="5"/>
      <c r="N42" s="5"/>
      <c r="O42" s="1"/>
      <c r="P42" s="1"/>
      <c r="Q42" s="1"/>
    </row>
    <row r="43" spans="1:17" ht="24.9" customHeight="1" x14ac:dyDescent="0.35">
      <c r="A43" s="109"/>
      <c r="B43" s="92"/>
      <c r="C43" s="98">
        <f>C32</f>
        <v>44255</v>
      </c>
      <c r="D43" s="98">
        <f>D32</f>
        <v>44255</v>
      </c>
      <c r="E43" s="98">
        <f>E32</f>
        <v>44255</v>
      </c>
      <c r="F43" s="98">
        <f>F32</f>
        <v>43889</v>
      </c>
      <c r="G43" s="98">
        <f>G17</f>
        <v>43524</v>
      </c>
      <c r="H43" s="99" t="str">
        <f>H32</f>
        <v>FY21 - FY20</v>
      </c>
      <c r="I43" s="99" t="str">
        <f>I32</f>
        <v>FY21 - FY19</v>
      </c>
      <c r="J43" s="151"/>
      <c r="K43" s="4"/>
      <c r="L43" s="161"/>
      <c r="M43" s="5"/>
      <c r="N43" s="5"/>
      <c r="O43" s="1"/>
      <c r="P43" s="1"/>
      <c r="Q43" s="1"/>
    </row>
    <row r="44" spans="1:17" ht="24.9" customHeight="1" x14ac:dyDescent="0.35">
      <c r="A44" s="101" t="s">
        <v>8</v>
      </c>
      <c r="B44" s="102"/>
      <c r="C44" s="174">
        <v>11208739.559999999</v>
      </c>
      <c r="D44" s="174">
        <v>10455030.915630501</v>
      </c>
      <c r="E44" s="138">
        <f>D44-C44</f>
        <v>-753708.6443694979</v>
      </c>
      <c r="F44" s="174">
        <v>14953893.18</v>
      </c>
      <c r="G44" s="174">
        <v>14466194.77</v>
      </c>
      <c r="H44" s="104">
        <f>C44-F44</f>
        <v>-3745153.620000001</v>
      </c>
      <c r="I44" s="104">
        <f t="shared" ref="I44:I50" si="4">C44-G44</f>
        <v>-3257455.2100000009</v>
      </c>
      <c r="J44" s="4"/>
      <c r="K44" s="166"/>
      <c r="L44" s="151"/>
      <c r="M44" s="5"/>
      <c r="N44" s="5"/>
      <c r="O44" s="1"/>
      <c r="P44" s="1"/>
      <c r="Q44" s="1"/>
    </row>
    <row r="45" spans="1:17" ht="24.9" customHeight="1" x14ac:dyDescent="0.35">
      <c r="A45" s="101" t="str">
        <f>+A34</f>
        <v>Divisions</v>
      </c>
      <c r="B45" s="102"/>
      <c r="C45" s="179">
        <v>4308084.55</v>
      </c>
      <c r="D45" s="179">
        <v>5568845.2232564501</v>
      </c>
      <c r="E45" s="179">
        <f t="shared" ref="E45:E49" si="5">D45-C45</f>
        <v>1260760.6732564503</v>
      </c>
      <c r="F45" s="174">
        <v>10101250.810000001</v>
      </c>
      <c r="G45" s="174">
        <v>6547957.5899999999</v>
      </c>
      <c r="H45" s="104">
        <f t="shared" ref="H45:H50" si="6">C45-F45</f>
        <v>-5793166.2600000007</v>
      </c>
      <c r="I45" s="104">
        <f t="shared" si="4"/>
        <v>-2239873.04</v>
      </c>
      <c r="J45" s="4"/>
      <c r="K45" s="166"/>
      <c r="L45" s="151"/>
      <c r="M45" s="5"/>
      <c r="N45" s="5"/>
      <c r="O45" s="1"/>
      <c r="P45" s="1"/>
      <c r="Q45" s="1"/>
    </row>
    <row r="46" spans="1:17" ht="24.9" customHeight="1" x14ac:dyDescent="0.35">
      <c r="A46" s="101" t="str">
        <f>+A35</f>
        <v>Round Tables</v>
      </c>
      <c r="B46" s="102"/>
      <c r="C46" s="179">
        <v>93199.57</v>
      </c>
      <c r="D46" s="179">
        <v>149050.27595464801</v>
      </c>
      <c r="E46" s="138">
        <f t="shared" si="5"/>
        <v>55850.705954648001</v>
      </c>
      <c r="F46" s="174">
        <v>158057.74</v>
      </c>
      <c r="G46" s="174">
        <v>143991.49</v>
      </c>
      <c r="H46" s="104">
        <f t="shared" si="6"/>
        <v>-64858.169999999984</v>
      </c>
      <c r="I46" s="104">
        <f t="shared" si="4"/>
        <v>-50791.919999999984</v>
      </c>
      <c r="J46" s="4"/>
      <c r="K46" s="166"/>
      <c r="L46" s="151"/>
      <c r="M46" s="5"/>
      <c r="N46" s="5"/>
      <c r="O46" s="1"/>
      <c r="P46" s="1"/>
      <c r="Q46" s="1"/>
    </row>
    <row r="47" spans="1:17" ht="24.9" customHeight="1" x14ac:dyDescent="0.35">
      <c r="A47" s="101" t="s">
        <v>55</v>
      </c>
      <c r="B47" s="102"/>
      <c r="C47" s="179">
        <v>-605.12000000001001</v>
      </c>
      <c r="D47" s="179">
        <v>5.4569682106375701E-11</v>
      </c>
      <c r="E47" s="138">
        <f t="shared" si="5"/>
        <v>605.12000000006458</v>
      </c>
      <c r="F47" s="174">
        <v>0</v>
      </c>
      <c r="G47" s="174">
        <v>0</v>
      </c>
      <c r="H47" s="104">
        <f t="shared" si="6"/>
        <v>-605.12000000001001</v>
      </c>
      <c r="I47" s="104">
        <f t="shared" si="4"/>
        <v>-605.12000000001001</v>
      </c>
      <c r="J47" s="4"/>
      <c r="K47" s="166"/>
      <c r="L47" s="151"/>
      <c r="M47" s="5"/>
      <c r="N47" s="5"/>
      <c r="O47" s="1"/>
      <c r="P47" s="1"/>
      <c r="Q47" s="1"/>
    </row>
    <row r="48" spans="1:17" ht="24.9" customHeight="1" x14ac:dyDescent="0.35">
      <c r="A48" s="101" t="s">
        <v>10</v>
      </c>
      <c r="B48" s="102"/>
      <c r="C48" s="179">
        <v>3102940.85</v>
      </c>
      <c r="D48" s="179">
        <v>2628451.2442214801</v>
      </c>
      <c r="E48" s="138">
        <f t="shared" si="5"/>
        <v>-474489.60577852</v>
      </c>
      <c r="F48" s="174">
        <v>2873042.9</v>
      </c>
      <c r="G48" s="174">
        <v>3353071.44</v>
      </c>
      <c r="H48" s="104">
        <f t="shared" si="6"/>
        <v>229897.95000000019</v>
      </c>
      <c r="I48" s="104">
        <f t="shared" si="4"/>
        <v>-250130.58999999985</v>
      </c>
      <c r="J48" s="4"/>
      <c r="K48" s="166"/>
      <c r="L48" s="151"/>
      <c r="M48" s="5"/>
      <c r="N48" s="5"/>
      <c r="O48" s="1"/>
      <c r="P48" s="1"/>
      <c r="Q48" s="1"/>
    </row>
    <row r="49" spans="1:34" ht="24.9" customHeight="1" x14ac:dyDescent="0.35">
      <c r="A49" s="112" t="s">
        <v>96</v>
      </c>
      <c r="B49" s="97"/>
      <c r="C49" s="138">
        <v>580609.52</v>
      </c>
      <c r="D49" s="138">
        <v>492765.013847753</v>
      </c>
      <c r="E49" s="138">
        <f t="shared" si="5"/>
        <v>-87844.506152247021</v>
      </c>
      <c r="F49" s="174">
        <v>619559.66</v>
      </c>
      <c r="G49" s="174">
        <v>565879.68999999994</v>
      </c>
      <c r="H49" s="104">
        <f t="shared" si="6"/>
        <v>-38950.140000000014</v>
      </c>
      <c r="I49" s="104">
        <f t="shared" si="4"/>
        <v>14729.830000000075</v>
      </c>
      <c r="J49" s="4"/>
      <c r="K49" s="166"/>
      <c r="L49" s="151"/>
      <c r="M49" s="5"/>
      <c r="N49" s="5"/>
      <c r="O49" s="1"/>
      <c r="P49" s="1"/>
      <c r="Q49" s="1"/>
    </row>
    <row r="50" spans="1:34" ht="24.9" customHeight="1" thickBot="1" x14ac:dyDescent="0.4">
      <c r="A50" s="105" t="s">
        <v>12</v>
      </c>
      <c r="B50" s="106"/>
      <c r="C50" s="107">
        <f t="shared" ref="C50:G50" si="7">SUM(C44:C49)</f>
        <v>19292968.93</v>
      </c>
      <c r="D50" s="107">
        <f t="shared" si="7"/>
        <v>19294142.672910832</v>
      </c>
      <c r="E50" s="107">
        <f t="shared" si="7"/>
        <v>1173.7429108335054</v>
      </c>
      <c r="F50" s="107">
        <f t="shared" si="7"/>
        <v>28705804.289999999</v>
      </c>
      <c r="G50" s="107">
        <f t="shared" si="7"/>
        <v>25077094.98</v>
      </c>
      <c r="H50" s="107">
        <f t="shared" si="6"/>
        <v>-9412835.3599999994</v>
      </c>
      <c r="I50" s="107">
        <f t="shared" si="4"/>
        <v>-5784126.0500000007</v>
      </c>
      <c r="J50" s="4"/>
      <c r="K50" s="150"/>
      <c r="L50" s="151"/>
      <c r="M50" s="5"/>
      <c r="N50" s="5"/>
      <c r="O50" s="1"/>
      <c r="P50" s="1"/>
      <c r="Q50" s="1"/>
    </row>
    <row r="51" spans="1:34" ht="24.9" customHeight="1" x14ac:dyDescent="0.3">
      <c r="A51" s="5"/>
      <c r="B51" s="5"/>
      <c r="C51" s="18"/>
      <c r="D51" s="18"/>
      <c r="E51" s="18"/>
      <c r="F51" s="111"/>
      <c r="G51" s="111"/>
      <c r="H51" s="5"/>
      <c r="I51" s="5"/>
      <c r="J51" s="5"/>
      <c r="K51" s="5"/>
      <c r="L51" s="5"/>
      <c r="M51" s="176"/>
      <c r="N51" s="176"/>
      <c r="O51" s="176"/>
      <c r="P51" s="176"/>
      <c r="Q51" s="176"/>
      <c r="R51" s="176"/>
      <c r="S51" s="176"/>
      <c r="T51" s="176"/>
      <c r="U51" s="176"/>
      <c r="V51" s="176"/>
      <c r="W51" s="176"/>
      <c r="X51" s="176"/>
      <c r="Y51" s="176"/>
      <c r="Z51" s="176"/>
      <c r="AA51" s="176"/>
      <c r="AB51" s="176"/>
      <c r="AC51" s="176"/>
      <c r="AD51" s="176"/>
      <c r="AE51" s="176"/>
      <c r="AF51" s="176"/>
      <c r="AG51" s="176"/>
      <c r="AH51" s="176"/>
    </row>
    <row r="52" spans="1:34" s="24" customFormat="1" ht="24.9" customHeight="1" x14ac:dyDescent="0.35">
      <c r="A52" s="5"/>
      <c r="B52" s="5"/>
      <c r="C52" s="5"/>
      <c r="D52" s="5"/>
      <c r="E52" s="5"/>
      <c r="F52" s="5"/>
      <c r="G52" s="5"/>
      <c r="H52" s="5"/>
      <c r="I52" s="176"/>
      <c r="J52" s="150"/>
      <c r="K52" s="150"/>
      <c r="L52" s="150"/>
      <c r="M52" s="175"/>
      <c r="N52" s="175"/>
      <c r="O52" s="175"/>
      <c r="P52" s="175"/>
      <c r="Q52" s="175"/>
      <c r="R52" s="175"/>
      <c r="S52" s="175"/>
      <c r="T52" s="175"/>
      <c r="U52" s="175"/>
      <c r="V52" s="175"/>
      <c r="W52" s="175"/>
      <c r="X52" s="175"/>
      <c r="Y52" s="175"/>
      <c r="Z52" s="175"/>
      <c r="AA52" s="175"/>
      <c r="AB52" s="175"/>
      <c r="AC52" s="175"/>
      <c r="AD52" s="175"/>
      <c r="AE52" s="175"/>
      <c r="AF52" s="175"/>
      <c r="AG52" s="175"/>
      <c r="AH52" s="175"/>
    </row>
    <row r="53" spans="1:34" s="24" customFormat="1" ht="24.9" customHeight="1" x14ac:dyDescent="0.3">
      <c r="A53" s="5"/>
      <c r="B53" s="92"/>
      <c r="C53" s="93" t="str">
        <f>C15</f>
        <v>Six Month</v>
      </c>
      <c r="D53" s="94" t="str">
        <f>C15</f>
        <v>Six Month</v>
      </c>
      <c r="E53" s="94" t="str">
        <f>C15</f>
        <v>Six Month</v>
      </c>
      <c r="F53" s="94" t="str">
        <f>+F41</f>
        <v>Prior Six Month</v>
      </c>
      <c r="G53" s="94" t="str">
        <f>G15</f>
        <v>Like Six Month</v>
      </c>
      <c r="H53" s="108"/>
      <c r="I53" s="108"/>
      <c r="J53" s="150"/>
      <c r="K53" s="150"/>
      <c r="L53" s="150"/>
      <c r="M53" s="151"/>
      <c r="N53" s="151"/>
      <c r="O53" s="151"/>
      <c r="P53" s="151"/>
      <c r="Q53" s="151"/>
      <c r="R53" s="151"/>
      <c r="S53" s="151"/>
      <c r="T53" s="151"/>
      <c r="U53" s="151"/>
      <c r="V53" s="151"/>
      <c r="W53" s="151"/>
      <c r="X53" s="151"/>
      <c r="Y53" s="151"/>
      <c r="Z53" s="151"/>
      <c r="AA53" s="151"/>
      <c r="AB53" s="151"/>
      <c r="AC53" s="151"/>
      <c r="AD53" s="151"/>
      <c r="AE53" s="151"/>
      <c r="AF53" s="151"/>
      <c r="AG53" s="151"/>
      <c r="AH53" s="151"/>
    </row>
    <row r="54" spans="1:34" s="24" customFormat="1" ht="24.9" customHeight="1" x14ac:dyDescent="0.3">
      <c r="A54" s="91" t="s">
        <v>120</v>
      </c>
      <c r="B54" s="92"/>
      <c r="C54" s="95" t="s">
        <v>15</v>
      </c>
      <c r="D54" s="96" t="s">
        <v>5</v>
      </c>
      <c r="E54" s="96" t="s">
        <v>6</v>
      </c>
      <c r="F54" s="95" t="s">
        <v>15</v>
      </c>
      <c r="G54" s="95" t="str">
        <f>G31</f>
        <v>Actual</v>
      </c>
      <c r="H54" s="96" t="str">
        <f>H16</f>
        <v>Difference</v>
      </c>
      <c r="I54" s="96" t="str">
        <f>I16</f>
        <v>Difference</v>
      </c>
      <c r="J54" s="150"/>
      <c r="K54" s="150"/>
      <c r="L54" s="150"/>
      <c r="M54" s="151"/>
      <c r="N54" s="151"/>
      <c r="O54" s="151"/>
      <c r="P54" s="151"/>
      <c r="Q54" s="151"/>
      <c r="R54" s="151"/>
      <c r="S54" s="151"/>
      <c r="T54" s="151"/>
      <c r="U54" s="151"/>
      <c r="V54" s="151"/>
      <c r="W54" s="151"/>
      <c r="X54" s="151"/>
      <c r="Y54" s="151"/>
      <c r="Z54" s="151"/>
      <c r="AA54" s="151"/>
      <c r="AB54" s="151"/>
      <c r="AC54" s="151"/>
      <c r="AD54" s="151"/>
      <c r="AE54" s="151"/>
      <c r="AF54" s="151"/>
      <c r="AG54" s="151"/>
      <c r="AH54" s="151"/>
    </row>
    <row r="55" spans="1:34" s="24" customFormat="1" ht="24.9" customHeight="1" x14ac:dyDescent="0.35">
      <c r="A55" s="109"/>
      <c r="B55" s="97"/>
      <c r="C55" s="98">
        <f>C43</f>
        <v>44255</v>
      </c>
      <c r="D55" s="98">
        <f>D43</f>
        <v>44255</v>
      </c>
      <c r="E55" s="98">
        <f>E43</f>
        <v>44255</v>
      </c>
      <c r="F55" s="98">
        <f>F43</f>
        <v>43889</v>
      </c>
      <c r="G55" s="98">
        <f>G32</f>
        <v>43524</v>
      </c>
      <c r="H55" s="99" t="str">
        <f>H43</f>
        <v>FY21 - FY20</v>
      </c>
      <c r="I55" s="99" t="str">
        <f>I43</f>
        <v>FY21 - FY19</v>
      </c>
      <c r="J55" s="4"/>
      <c r="K55" s="4"/>
      <c r="L55" s="161"/>
      <c r="M55" s="176"/>
      <c r="N55" s="176"/>
      <c r="O55" s="176"/>
      <c r="P55" s="176"/>
      <c r="Q55" s="176"/>
      <c r="R55" s="176"/>
      <c r="S55" s="176"/>
      <c r="T55" s="176"/>
      <c r="U55" s="176"/>
      <c r="V55" s="176"/>
      <c r="W55" s="176"/>
      <c r="X55" s="176"/>
      <c r="Y55" s="176"/>
      <c r="Z55" s="176"/>
      <c r="AA55" s="176"/>
      <c r="AB55" s="176"/>
      <c r="AC55" s="176"/>
      <c r="AD55" s="176"/>
      <c r="AE55" s="176"/>
      <c r="AF55" s="176"/>
      <c r="AG55" s="176"/>
      <c r="AH55" s="176"/>
    </row>
    <row r="56" spans="1:34" s="24" customFormat="1" ht="24.9" customHeight="1" x14ac:dyDescent="0.35">
      <c r="A56" s="101" t="s">
        <v>8</v>
      </c>
      <c r="B56" s="102"/>
      <c r="C56" s="103">
        <f>C33-C44</f>
        <v>-520984.48999999836</v>
      </c>
      <c r="D56" s="103">
        <f t="shared" ref="C56:D58" si="8">D33-D44</f>
        <v>247577.53936949931</v>
      </c>
      <c r="E56" s="103">
        <f>C56-D56</f>
        <v>-768562.02936949767</v>
      </c>
      <c r="F56" s="103">
        <f t="shared" ref="F56:G58" si="9">F33-F44</f>
        <v>-4251656.16</v>
      </c>
      <c r="G56" s="103">
        <f t="shared" si="9"/>
        <v>-3187732.0399999991</v>
      </c>
      <c r="H56" s="103">
        <f t="shared" ref="H56:H61" si="10">C56-F56</f>
        <v>3730671.6700000018</v>
      </c>
      <c r="I56" s="103">
        <f>C56-G56</f>
        <v>2666747.5500000007</v>
      </c>
      <c r="J56" s="4"/>
      <c r="K56" s="150"/>
      <c r="L56" s="151"/>
      <c r="M56" s="175"/>
      <c r="N56" s="175"/>
      <c r="O56" s="175"/>
      <c r="P56" s="175"/>
      <c r="Q56" s="175"/>
      <c r="R56" s="175"/>
      <c r="S56" s="175"/>
      <c r="T56" s="175"/>
      <c r="U56" s="175"/>
      <c r="V56" s="175"/>
      <c r="W56" s="175"/>
      <c r="X56" s="175"/>
      <c r="Y56" s="175"/>
      <c r="Z56" s="175"/>
      <c r="AA56" s="175"/>
      <c r="AB56" s="175"/>
      <c r="AC56" s="175"/>
      <c r="AD56" s="175"/>
      <c r="AE56" s="175"/>
      <c r="AF56" s="175"/>
      <c r="AG56" s="175"/>
      <c r="AH56" s="175"/>
    </row>
    <row r="57" spans="1:34" s="24" customFormat="1" ht="24.9" customHeight="1" x14ac:dyDescent="0.3">
      <c r="A57" s="101" t="str">
        <f>+A34</f>
        <v>Divisions</v>
      </c>
      <c r="B57" s="102"/>
      <c r="C57" s="103">
        <f t="shared" si="8"/>
        <v>417370.54000000004</v>
      </c>
      <c r="D57" s="103">
        <f t="shared" si="8"/>
        <v>-1208437.4624357903</v>
      </c>
      <c r="E57" s="103">
        <f t="shared" ref="E57:E61" si="11">C57-D57</f>
        <v>1625808.0024357904</v>
      </c>
      <c r="F57" s="103">
        <f t="shared" si="9"/>
        <v>357290.13999999873</v>
      </c>
      <c r="G57" s="103">
        <f t="shared" si="9"/>
        <v>-1694615.0999999996</v>
      </c>
      <c r="H57" s="103">
        <f t="shared" si="10"/>
        <v>60080.400000001304</v>
      </c>
      <c r="I57" s="103">
        <f t="shared" ref="I57:I62" si="12">C57-G57</f>
        <v>2111985.6399999997</v>
      </c>
      <c r="J57" s="4"/>
      <c r="K57" s="150"/>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row>
    <row r="58" spans="1:34" s="24" customFormat="1" ht="24.9" customHeight="1" x14ac:dyDescent="0.3">
      <c r="A58" s="101" t="str">
        <f>+A35</f>
        <v>Round Tables</v>
      </c>
      <c r="B58" s="102"/>
      <c r="C58" s="103">
        <f t="shared" si="8"/>
        <v>253464.36</v>
      </c>
      <c r="D58" s="103">
        <f t="shared" si="8"/>
        <v>132751.22404535199</v>
      </c>
      <c r="E58" s="103">
        <f t="shared" si="11"/>
        <v>120713.13595464799</v>
      </c>
      <c r="F58" s="103">
        <f t="shared" si="9"/>
        <v>156899.06</v>
      </c>
      <c r="G58" s="103">
        <f t="shared" si="9"/>
        <v>142629.16000000003</v>
      </c>
      <c r="H58" s="103">
        <f t="shared" si="10"/>
        <v>96565.299999999988</v>
      </c>
      <c r="I58" s="103">
        <f t="shared" si="12"/>
        <v>110835.19999999995</v>
      </c>
      <c r="J58" s="4"/>
      <c r="K58" s="150"/>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row>
    <row r="59" spans="1:34" s="24" customFormat="1" ht="24.9" customHeight="1" x14ac:dyDescent="0.3">
      <c r="A59" s="101" t="str">
        <f>A47</f>
        <v>Plant Fund</v>
      </c>
      <c r="B59" s="102"/>
      <c r="C59" s="178">
        <f>-C47</f>
        <v>605.12000000001001</v>
      </c>
      <c r="D59" s="103">
        <f>-D47</f>
        <v>-5.4569682106375701E-11</v>
      </c>
      <c r="E59" s="103">
        <f>C59-D59</f>
        <v>605.12000000006458</v>
      </c>
      <c r="F59" s="178">
        <f>-F47</f>
        <v>0</v>
      </c>
      <c r="G59" s="178">
        <f>-G47</f>
        <v>0</v>
      </c>
      <c r="H59" s="178">
        <f t="shared" si="10"/>
        <v>605.12000000001001</v>
      </c>
      <c r="I59" s="178">
        <f t="shared" si="12"/>
        <v>605.12000000001001</v>
      </c>
      <c r="J59" s="4"/>
      <c r="K59" s="150"/>
      <c r="L59" s="151"/>
      <c r="M59" s="176"/>
      <c r="N59" s="176"/>
      <c r="O59" s="176"/>
      <c r="P59" s="176"/>
      <c r="Q59" s="176"/>
      <c r="R59" s="176"/>
      <c r="S59" s="176"/>
      <c r="T59" s="176"/>
      <c r="U59" s="176"/>
      <c r="V59" s="176"/>
      <c r="W59" s="176"/>
      <c r="X59" s="176"/>
      <c r="Y59" s="176"/>
      <c r="Z59" s="176"/>
      <c r="AA59" s="176"/>
      <c r="AB59" s="176"/>
      <c r="AC59" s="176"/>
      <c r="AD59" s="176"/>
      <c r="AE59" s="176"/>
      <c r="AF59" s="176"/>
      <c r="AG59" s="176"/>
      <c r="AH59" s="176"/>
    </row>
    <row r="60" spans="1:34" ht="24.9" customHeight="1" x14ac:dyDescent="0.35">
      <c r="A60" s="101" t="s">
        <v>10</v>
      </c>
      <c r="B60" s="102"/>
      <c r="C60" s="103">
        <f>C36-C48</f>
        <v>0</v>
      </c>
      <c r="D60" s="103">
        <f>D36-D48</f>
        <v>-6310.2442214800976</v>
      </c>
      <c r="E60" s="103">
        <f t="shared" si="11"/>
        <v>6310.2442214800976</v>
      </c>
      <c r="F60" s="103">
        <f>F36-F48</f>
        <v>0</v>
      </c>
      <c r="G60" s="103">
        <f>G36-G48</f>
        <v>0</v>
      </c>
      <c r="H60" s="103">
        <f t="shared" si="10"/>
        <v>0</v>
      </c>
      <c r="I60" s="103">
        <f t="shared" si="12"/>
        <v>0</v>
      </c>
      <c r="J60" s="4"/>
      <c r="K60" s="150"/>
      <c r="L60" s="151"/>
      <c r="M60" s="175"/>
      <c r="N60" s="175"/>
      <c r="O60" s="175"/>
      <c r="P60" s="175"/>
      <c r="Q60" s="175"/>
      <c r="R60" s="175"/>
      <c r="S60" s="175"/>
      <c r="T60" s="175"/>
      <c r="U60" s="175"/>
      <c r="V60" s="175"/>
      <c r="W60" s="175"/>
      <c r="X60" s="175"/>
      <c r="Y60" s="175"/>
      <c r="Z60" s="175"/>
      <c r="AA60" s="175"/>
      <c r="AB60" s="175"/>
      <c r="AC60" s="175"/>
      <c r="AD60" s="175"/>
      <c r="AE60" s="175"/>
      <c r="AF60" s="175"/>
      <c r="AG60" s="175"/>
      <c r="AH60" s="175"/>
    </row>
    <row r="61" spans="1:34" ht="24.9" customHeight="1" x14ac:dyDescent="0.35">
      <c r="A61" s="101" t="s">
        <v>9</v>
      </c>
      <c r="B61" s="102"/>
      <c r="C61" s="103">
        <f>C37-C49</f>
        <v>460266.26</v>
      </c>
      <c r="D61" s="103">
        <f>D37-D49</f>
        <v>19721.986152247002</v>
      </c>
      <c r="E61" s="103">
        <f t="shared" si="11"/>
        <v>440544.27384775301</v>
      </c>
      <c r="F61" s="103">
        <f>F37-F49</f>
        <v>470688.1</v>
      </c>
      <c r="G61" s="103">
        <f>G37-G49</f>
        <v>348419.23</v>
      </c>
      <c r="H61" s="103">
        <f t="shared" si="10"/>
        <v>-10421.839999999967</v>
      </c>
      <c r="I61" s="103">
        <f t="shared" si="12"/>
        <v>111847.03000000003</v>
      </c>
      <c r="J61" s="4"/>
      <c r="K61" s="150"/>
      <c r="L61" s="151"/>
      <c r="M61" s="5"/>
      <c r="N61" s="5"/>
      <c r="O61" s="1"/>
      <c r="P61" s="1"/>
      <c r="Q61" s="1"/>
    </row>
    <row r="62" spans="1:34" ht="24.9" customHeight="1" thickBot="1" x14ac:dyDescent="0.4">
      <c r="A62" s="105" t="s">
        <v>97</v>
      </c>
      <c r="B62" s="106"/>
      <c r="C62" s="110">
        <f t="shared" ref="C62:H62" si="13">SUM(C56:C61)</f>
        <v>610721.79000000167</v>
      </c>
      <c r="D62" s="110">
        <f t="shared" si="13"/>
        <v>-814696.95709017222</v>
      </c>
      <c r="E62" s="110">
        <f t="shared" si="13"/>
        <v>1425418.7470901739</v>
      </c>
      <c r="F62" s="110">
        <f t="shared" si="13"/>
        <v>-3266778.8600000013</v>
      </c>
      <c r="G62" s="110">
        <f t="shared" si="13"/>
        <v>-4391298.7499999981</v>
      </c>
      <c r="H62" s="110">
        <f t="shared" si="13"/>
        <v>3877500.6500000032</v>
      </c>
      <c r="I62" s="110">
        <f t="shared" si="12"/>
        <v>5002020.54</v>
      </c>
      <c r="J62" s="4"/>
      <c r="K62" s="166"/>
      <c r="L62" s="151"/>
      <c r="M62" s="5"/>
      <c r="N62" s="5"/>
      <c r="O62" s="1"/>
      <c r="P62" s="1"/>
      <c r="Q62" s="1"/>
    </row>
    <row r="63" spans="1:34" s="169" customFormat="1" ht="24.9" customHeight="1" x14ac:dyDescent="0.35">
      <c r="A63" s="222"/>
      <c r="B63" s="223"/>
      <c r="C63" s="224"/>
      <c r="D63" s="224"/>
      <c r="E63" s="224"/>
      <c r="F63" s="224"/>
      <c r="G63" s="224"/>
      <c r="H63" s="224"/>
      <c r="I63" s="224"/>
      <c r="J63" s="4"/>
      <c r="K63" s="166"/>
      <c r="L63" s="151"/>
      <c r="M63" s="176"/>
      <c r="N63" s="176"/>
      <c r="O63" s="175"/>
      <c r="P63" s="175"/>
      <c r="Q63" s="175"/>
    </row>
    <row r="64" spans="1:34" s="169" customFormat="1" ht="46.2" customHeight="1" x14ac:dyDescent="0.35">
      <c r="A64" s="261" t="s">
        <v>126</v>
      </c>
      <c r="B64" s="270" t="s">
        <v>173</v>
      </c>
      <c r="C64" s="270"/>
      <c r="D64" s="270"/>
      <c r="E64" s="270"/>
      <c r="F64" s="270"/>
      <c r="G64" s="270"/>
      <c r="H64" s="270"/>
      <c r="I64" s="270"/>
      <c r="J64" s="232"/>
      <c r="K64" s="166"/>
      <c r="L64" s="151"/>
      <c r="M64" s="176"/>
      <c r="N64" s="176"/>
      <c r="O64" s="175"/>
      <c r="P64" s="175"/>
      <c r="Q64" s="175"/>
    </row>
    <row r="65" spans="1:17" s="169" customFormat="1" ht="24.9" customHeight="1" x14ac:dyDescent="0.35">
      <c r="A65" s="225"/>
      <c r="B65" s="176"/>
      <c r="C65" s="28"/>
      <c r="D65" s="224"/>
      <c r="E65" s="224"/>
      <c r="F65" s="224"/>
      <c r="G65" s="224"/>
      <c r="H65" s="224"/>
      <c r="I65" s="224"/>
      <c r="J65" s="4"/>
      <c r="K65" s="166"/>
      <c r="L65" s="151"/>
      <c r="M65" s="176"/>
      <c r="N65" s="176"/>
      <c r="O65" s="175"/>
      <c r="P65" s="175"/>
      <c r="Q65" s="175"/>
    </row>
    <row r="66" spans="1:17" ht="24.9" customHeight="1" x14ac:dyDescent="0.35">
      <c r="A66" s="271">
        <v>2</v>
      </c>
      <c r="B66" s="271"/>
      <c r="C66" s="271"/>
      <c r="D66" s="271"/>
      <c r="E66" s="271"/>
      <c r="F66" s="271"/>
      <c r="G66" s="271"/>
      <c r="H66" s="271"/>
      <c r="I66" s="271"/>
      <c r="J66" s="5"/>
      <c r="K66" s="5"/>
      <c r="L66" s="5"/>
      <c r="M66" s="177"/>
      <c r="N66" s="5"/>
      <c r="O66" s="1"/>
      <c r="P66" s="1"/>
      <c r="Q66" s="1"/>
    </row>
    <row r="67" spans="1:17" ht="24.9" customHeight="1" x14ac:dyDescent="0.35">
      <c r="A67" s="17"/>
      <c r="B67" s="5"/>
      <c r="C67" s="6"/>
      <c r="D67" s="6"/>
      <c r="E67" s="6"/>
      <c r="F67" s="8"/>
      <c r="G67" s="8"/>
      <c r="H67" s="5"/>
      <c r="I67" s="5"/>
      <c r="J67" s="5"/>
      <c r="K67" s="5"/>
      <c r="L67" s="5"/>
      <c r="M67" s="5"/>
      <c r="N67" s="5"/>
      <c r="O67" s="1"/>
      <c r="P67" s="1"/>
      <c r="Q67" s="1"/>
    </row>
    <row r="68" spans="1:17" ht="24.9" customHeight="1" x14ac:dyDescent="0.35">
      <c r="D68" s="6"/>
      <c r="E68" s="6"/>
      <c r="F68" s="8"/>
      <c r="G68" s="8"/>
      <c r="H68" s="5"/>
      <c r="I68" s="5"/>
      <c r="J68" s="5"/>
      <c r="K68" s="5"/>
      <c r="L68" s="5"/>
      <c r="M68" s="5"/>
      <c r="N68" s="5"/>
      <c r="O68" s="1"/>
      <c r="P68" s="1"/>
      <c r="Q68" s="1"/>
    </row>
    <row r="69" spans="1:17" ht="24.9" customHeight="1" x14ac:dyDescent="0.35">
      <c r="A69" s="6"/>
      <c r="B69" s="5"/>
      <c r="C69" s="28"/>
      <c r="D69" s="6"/>
      <c r="E69" s="6"/>
      <c r="F69" s="8"/>
      <c r="G69" s="8"/>
      <c r="H69" s="5"/>
      <c r="I69" s="5"/>
      <c r="J69" s="5"/>
      <c r="K69" s="5"/>
      <c r="L69" s="5"/>
      <c r="M69" s="5"/>
      <c r="N69" s="5"/>
      <c r="O69" s="1"/>
      <c r="P69" s="1"/>
      <c r="Q69" s="1"/>
    </row>
    <row r="70" spans="1:17" ht="24.9" customHeight="1" x14ac:dyDescent="0.35">
      <c r="A70" s="9"/>
      <c r="B70" s="5"/>
      <c r="C70" s="28"/>
      <c r="D70" s="6"/>
      <c r="E70" s="6"/>
      <c r="F70" s="8"/>
      <c r="G70" s="8"/>
      <c r="H70" s="5"/>
      <c r="I70" s="5"/>
      <c r="J70" s="5"/>
      <c r="K70" s="5"/>
      <c r="L70" s="5"/>
      <c r="M70" s="5"/>
      <c r="N70" s="5"/>
      <c r="O70" s="1"/>
      <c r="P70" s="1"/>
      <c r="Q70" s="1"/>
    </row>
    <row r="71" spans="1:17" ht="24.9" customHeight="1" x14ac:dyDescent="0.35">
      <c r="A71" s="6"/>
      <c r="B71" s="5"/>
      <c r="C71" s="28"/>
      <c r="D71" s="6"/>
      <c r="E71" s="6"/>
      <c r="F71" s="8"/>
      <c r="G71" s="8"/>
      <c r="H71" s="5"/>
      <c r="I71" s="5"/>
      <c r="J71" s="5"/>
      <c r="K71" s="5"/>
      <c r="L71" s="5"/>
      <c r="M71" s="5"/>
      <c r="N71" s="5"/>
      <c r="O71" s="1"/>
      <c r="P71" s="1"/>
      <c r="Q71" s="1"/>
    </row>
    <row r="72" spans="1:17" ht="24.9" customHeight="1" x14ac:dyDescent="0.35">
      <c r="A72" s="6"/>
      <c r="B72" s="5"/>
      <c r="C72" s="28"/>
      <c r="D72" s="6"/>
      <c r="E72" s="260"/>
      <c r="F72" s="8"/>
      <c r="G72" s="8"/>
      <c r="H72" s="5"/>
      <c r="I72" s="5"/>
      <c r="J72" s="5"/>
      <c r="K72" s="5"/>
      <c r="L72" s="5"/>
      <c r="M72" s="5"/>
      <c r="N72" s="5"/>
      <c r="O72" s="1"/>
      <c r="P72" s="1"/>
      <c r="Q72" s="1"/>
    </row>
    <row r="73" spans="1:17" ht="24.9" customHeight="1" x14ac:dyDescent="0.35">
      <c r="A73" s="6"/>
      <c r="B73" s="5"/>
      <c r="C73" s="28"/>
      <c r="D73" s="6"/>
      <c r="E73" s="6"/>
      <c r="F73" s="8"/>
      <c r="G73" s="8"/>
      <c r="H73" s="5"/>
      <c r="I73" s="5"/>
      <c r="J73" s="5"/>
      <c r="K73" s="5"/>
      <c r="L73" s="5"/>
      <c r="M73" s="5"/>
      <c r="N73" s="5"/>
      <c r="O73" s="1"/>
      <c r="P73" s="1"/>
      <c r="Q73" s="1"/>
    </row>
    <row r="74" spans="1:17" ht="24.9" customHeight="1" x14ac:dyDescent="0.35">
      <c r="A74" s="6"/>
      <c r="B74" s="5"/>
      <c r="C74" s="28"/>
      <c r="D74" s="6"/>
      <c r="E74" s="6"/>
      <c r="F74" s="8"/>
      <c r="G74" s="8"/>
      <c r="H74" s="5"/>
      <c r="I74" s="5"/>
      <c r="J74" s="5"/>
      <c r="K74" s="5"/>
      <c r="L74" s="5"/>
      <c r="M74" s="5"/>
      <c r="N74" s="5"/>
      <c r="O74" s="1"/>
      <c r="P74" s="1"/>
      <c r="Q74" s="1"/>
    </row>
    <row r="75" spans="1:17" ht="24.9" customHeight="1" x14ac:dyDescent="0.35">
      <c r="A75" s="17"/>
      <c r="B75" s="5"/>
      <c r="C75" s="6"/>
      <c r="D75" s="6"/>
      <c r="E75" s="6"/>
      <c r="F75" s="8"/>
      <c r="G75" s="8"/>
      <c r="H75" s="5"/>
      <c r="I75" s="5"/>
      <c r="J75" s="5"/>
      <c r="K75" s="5"/>
      <c r="L75" s="5"/>
      <c r="M75" s="5"/>
      <c r="N75" s="5"/>
      <c r="O75" s="1"/>
      <c r="P75" s="1"/>
      <c r="Q75" s="1"/>
    </row>
    <row r="76" spans="1:17" ht="24.9" customHeight="1" x14ac:dyDescent="0.35">
      <c r="A76" s="5"/>
      <c r="B76" s="5"/>
      <c r="C76" s="6"/>
      <c r="D76" s="6"/>
      <c r="E76" s="6"/>
      <c r="F76" s="8"/>
      <c r="G76" s="8"/>
      <c r="H76" s="5"/>
      <c r="I76" s="5"/>
      <c r="J76" s="5"/>
      <c r="K76" s="5"/>
      <c r="L76" s="5"/>
      <c r="M76" s="5"/>
      <c r="N76" s="5"/>
      <c r="O76" s="1"/>
      <c r="P76" s="1"/>
      <c r="Q76" s="1"/>
    </row>
    <row r="77" spans="1:17" ht="24.9" customHeight="1" x14ac:dyDescent="0.35">
      <c r="A77" s="5"/>
      <c r="B77" s="5"/>
      <c r="C77" s="6"/>
      <c r="D77" s="6"/>
      <c r="E77" s="6"/>
      <c r="F77" s="8"/>
      <c r="G77" s="8"/>
      <c r="H77" s="5"/>
      <c r="I77" s="5"/>
      <c r="J77" s="5"/>
      <c r="K77" s="5"/>
      <c r="L77" s="5"/>
      <c r="M77" s="5"/>
      <c r="N77" s="5"/>
      <c r="O77" s="1"/>
      <c r="P77" s="1"/>
      <c r="Q77" s="1"/>
    </row>
    <row r="78" spans="1:17" ht="24.9" customHeight="1" x14ac:dyDescent="0.35">
      <c r="A78" s="5"/>
      <c r="B78" s="5"/>
      <c r="C78" s="6"/>
      <c r="D78" s="6"/>
      <c r="E78" s="6"/>
      <c r="F78" s="8"/>
      <c r="G78" s="8"/>
      <c r="H78" s="5"/>
      <c r="I78" s="5"/>
      <c r="J78" s="5"/>
      <c r="K78" s="5"/>
      <c r="L78" s="5"/>
      <c r="M78" s="5"/>
      <c r="N78" s="5"/>
      <c r="O78" s="1"/>
      <c r="P78" s="1"/>
      <c r="Q78" s="1"/>
    </row>
    <row r="79" spans="1:17" ht="24.9" customHeight="1" x14ac:dyDescent="0.35">
      <c r="A79" s="5"/>
      <c r="B79" s="5"/>
      <c r="C79" s="6"/>
      <c r="D79" s="6"/>
      <c r="E79" s="6"/>
      <c r="F79" s="8"/>
      <c r="G79" s="8"/>
      <c r="H79" s="5"/>
      <c r="I79" s="5"/>
      <c r="J79" s="5"/>
      <c r="K79" s="5"/>
      <c r="L79" s="5"/>
      <c r="M79" s="5"/>
      <c r="N79" s="5"/>
      <c r="O79" s="1"/>
      <c r="P79" s="1"/>
      <c r="Q79" s="1"/>
    </row>
    <row r="80" spans="1:17" ht="24.9" customHeight="1" x14ac:dyDescent="0.35">
      <c r="A80" s="5"/>
      <c r="B80" s="5"/>
      <c r="C80" s="6"/>
      <c r="D80" s="6"/>
      <c r="E80" s="6"/>
      <c r="F80" s="8"/>
      <c r="G80" s="8"/>
      <c r="H80" s="5"/>
      <c r="I80" s="5"/>
      <c r="J80" s="5"/>
      <c r="K80" s="5"/>
      <c r="L80" s="5"/>
      <c r="M80" s="5"/>
      <c r="N80" s="5"/>
      <c r="O80" s="1"/>
      <c r="P80" s="1"/>
      <c r="Q80" s="1"/>
    </row>
    <row r="81" spans="1:17" ht="24.9" customHeight="1" x14ac:dyDescent="0.35">
      <c r="A81" s="5"/>
      <c r="B81" s="5"/>
      <c r="C81" s="6"/>
      <c r="D81" s="6"/>
      <c r="E81" s="6"/>
      <c r="F81" s="8"/>
      <c r="G81" s="8"/>
      <c r="H81" s="5"/>
      <c r="I81" s="5"/>
      <c r="J81" s="5"/>
      <c r="K81" s="5"/>
      <c r="L81" s="5"/>
      <c r="M81" s="5"/>
      <c r="N81" s="5"/>
      <c r="O81" s="1"/>
      <c r="P81" s="1"/>
      <c r="Q81" s="1"/>
    </row>
    <row r="82" spans="1:17" ht="24.9" customHeight="1" x14ac:dyDescent="0.35">
      <c r="A82" s="175"/>
      <c r="B82" s="175"/>
      <c r="C82" s="6"/>
      <c r="D82" s="6"/>
      <c r="E82" s="6"/>
      <c r="F82" s="4"/>
      <c r="G82" s="4"/>
      <c r="H82" s="176"/>
      <c r="I82" s="5"/>
      <c r="J82" s="5"/>
      <c r="K82" s="5"/>
      <c r="L82" s="5"/>
      <c r="M82" s="5"/>
      <c r="N82" s="5"/>
      <c r="O82" s="1"/>
      <c r="P82" s="1"/>
      <c r="Q82" s="1"/>
    </row>
    <row r="83" spans="1:17" ht="24.9" customHeight="1" x14ac:dyDescent="0.35">
      <c r="A83" s="175"/>
      <c r="B83" s="175"/>
      <c r="C83" s="6"/>
      <c r="D83" s="6"/>
      <c r="E83" s="6"/>
      <c r="F83" s="4"/>
      <c r="G83" s="4"/>
      <c r="H83" s="176"/>
      <c r="I83" s="5"/>
      <c r="J83" s="5"/>
      <c r="K83" s="5"/>
      <c r="L83" s="5"/>
      <c r="M83" s="5"/>
      <c r="N83" s="5"/>
      <c r="O83" s="1"/>
      <c r="P83" s="1"/>
      <c r="Q83" s="1"/>
    </row>
    <row r="84" spans="1:17" ht="24.9" customHeight="1" x14ac:dyDescent="0.35">
      <c r="A84" s="175"/>
      <c r="B84" s="175"/>
      <c r="C84" s="6"/>
      <c r="D84" s="6"/>
      <c r="E84" s="6"/>
      <c r="F84" s="4"/>
      <c r="G84" s="4"/>
      <c r="H84" s="176"/>
      <c r="I84" s="5"/>
      <c r="J84" s="5"/>
      <c r="K84" s="5"/>
      <c r="L84" s="5"/>
      <c r="M84" s="5"/>
      <c r="N84" s="5"/>
      <c r="O84" s="1"/>
      <c r="P84" s="1"/>
      <c r="Q84" s="1"/>
    </row>
    <row r="85" spans="1:17" ht="24.9" customHeight="1" x14ac:dyDescent="0.35">
      <c r="A85" s="175"/>
      <c r="B85" s="175"/>
      <c r="C85" s="6"/>
      <c r="D85" s="6"/>
      <c r="E85" s="6"/>
      <c r="F85" s="4"/>
      <c r="G85" s="4"/>
      <c r="H85" s="176"/>
      <c r="I85" s="5"/>
      <c r="J85" s="5"/>
      <c r="K85" s="5"/>
      <c r="L85" s="5"/>
      <c r="M85" s="5"/>
      <c r="N85" s="5"/>
      <c r="O85" s="1"/>
      <c r="P85" s="1"/>
      <c r="Q85" s="1"/>
    </row>
    <row r="86" spans="1:17" ht="24.9" customHeight="1" x14ac:dyDescent="0.35">
      <c r="A86" s="5"/>
      <c r="B86" s="5"/>
      <c r="C86" s="6"/>
      <c r="D86" s="6"/>
      <c r="E86" s="6"/>
      <c r="F86" s="8"/>
      <c r="G86" s="8"/>
      <c r="H86" s="5"/>
      <c r="I86" s="5"/>
      <c r="J86" s="5"/>
      <c r="K86" s="5"/>
      <c r="L86" s="5"/>
      <c r="M86" s="5"/>
      <c r="N86" s="5"/>
      <c r="O86" s="1"/>
      <c r="P86" s="1"/>
      <c r="Q86" s="1"/>
    </row>
    <row r="87" spans="1:17" ht="24.9" customHeight="1" x14ac:dyDescent="0.35">
      <c r="A87" s="1"/>
      <c r="B87" s="1"/>
      <c r="C87" s="6"/>
      <c r="D87" s="6"/>
      <c r="E87" s="6"/>
      <c r="F87" s="4"/>
      <c r="G87" s="4"/>
      <c r="H87" s="5"/>
      <c r="I87" s="5"/>
      <c r="J87" s="5"/>
      <c r="K87" s="5"/>
      <c r="L87" s="5"/>
      <c r="M87" s="5"/>
      <c r="N87" s="5"/>
      <c r="O87" s="1"/>
      <c r="P87" s="1"/>
      <c r="Q87" s="1"/>
    </row>
    <row r="88" spans="1:17" ht="24.9" customHeight="1" x14ac:dyDescent="0.35">
      <c r="A88" s="1"/>
      <c r="B88" s="1"/>
      <c r="C88" s="6"/>
      <c r="D88" s="6"/>
      <c r="E88" s="6"/>
      <c r="F88" s="4"/>
      <c r="G88" s="4"/>
      <c r="H88" s="5"/>
      <c r="I88" s="5"/>
      <c r="J88" s="5"/>
      <c r="K88" s="5"/>
      <c r="L88" s="5"/>
      <c r="M88" s="5"/>
      <c r="N88" s="5"/>
      <c r="O88" s="1"/>
      <c r="P88" s="1"/>
      <c r="Q88" s="1"/>
    </row>
    <row r="89" spans="1:17" ht="24.9" customHeight="1" x14ac:dyDescent="0.35">
      <c r="A89" s="1"/>
      <c r="B89" s="1"/>
      <c r="C89" s="6"/>
      <c r="D89" s="6"/>
      <c r="E89" s="6"/>
      <c r="F89" s="4"/>
      <c r="G89" s="4"/>
      <c r="H89" s="5"/>
      <c r="I89" s="5"/>
      <c r="J89" s="5"/>
      <c r="K89" s="5"/>
      <c r="L89" s="5"/>
      <c r="M89" s="5"/>
      <c r="N89" s="5"/>
      <c r="O89" s="1"/>
      <c r="P89" s="1"/>
      <c r="Q89" s="1"/>
    </row>
    <row r="90" spans="1:17" ht="24.9" customHeight="1" x14ac:dyDescent="0.35">
      <c r="A90" s="1"/>
      <c r="B90" s="1"/>
      <c r="C90" s="6"/>
      <c r="D90" s="6"/>
      <c r="E90" s="6"/>
      <c r="F90" s="4"/>
      <c r="G90" s="4"/>
      <c r="H90" s="5"/>
      <c r="I90" s="5"/>
      <c r="J90" s="5"/>
      <c r="K90" s="5"/>
      <c r="L90" s="5"/>
      <c r="M90" s="5"/>
      <c r="N90" s="5"/>
      <c r="O90" s="1"/>
      <c r="P90" s="1"/>
      <c r="Q90" s="1"/>
    </row>
    <row r="91" spans="1:17" ht="24.9" customHeight="1" x14ac:dyDescent="0.35">
      <c r="A91" s="1"/>
      <c r="B91" s="1"/>
      <c r="C91" s="6"/>
      <c r="D91" s="6"/>
      <c r="E91" s="6"/>
      <c r="F91" s="4"/>
      <c r="G91" s="4"/>
      <c r="H91" s="5"/>
      <c r="I91" s="5"/>
      <c r="J91" s="5"/>
      <c r="K91" s="5"/>
      <c r="L91" s="5"/>
      <c r="M91" s="5"/>
      <c r="N91" s="5"/>
      <c r="O91" s="1"/>
      <c r="P91" s="1"/>
      <c r="Q91" s="1"/>
    </row>
    <row r="92" spans="1:17" ht="24.9" customHeight="1" x14ac:dyDescent="0.35">
      <c r="A92" s="1"/>
      <c r="B92" s="1"/>
      <c r="C92" s="6"/>
      <c r="D92" s="6"/>
      <c r="E92" s="6"/>
      <c r="F92" s="4"/>
      <c r="G92" s="4"/>
      <c r="H92" s="5"/>
      <c r="I92" s="5"/>
      <c r="J92" s="5"/>
      <c r="K92" s="5"/>
      <c r="L92" s="5"/>
      <c r="M92" s="5"/>
      <c r="N92" s="5"/>
      <c r="O92" s="1"/>
      <c r="P92" s="1"/>
      <c r="Q92" s="1"/>
    </row>
    <row r="93" spans="1:17" ht="24.9" customHeight="1" x14ac:dyDescent="0.35">
      <c r="A93" s="1"/>
      <c r="B93" s="1"/>
      <c r="C93" s="6"/>
      <c r="D93" s="6"/>
      <c r="E93" s="6"/>
      <c r="F93" s="4"/>
      <c r="G93" s="4"/>
      <c r="H93" s="5"/>
      <c r="I93" s="5"/>
      <c r="J93" s="5"/>
      <c r="K93" s="5"/>
      <c r="L93" s="5"/>
      <c r="M93" s="5"/>
      <c r="N93" s="5"/>
      <c r="O93" s="1"/>
      <c r="P93" s="1"/>
      <c r="Q93" s="1"/>
    </row>
    <row r="94" spans="1:17" ht="24.9" customHeight="1" x14ac:dyDescent="0.35">
      <c r="A94" s="1"/>
      <c r="B94" s="1"/>
      <c r="C94" s="6"/>
      <c r="D94" s="6"/>
      <c r="E94" s="6"/>
      <c r="F94" s="4"/>
      <c r="G94" s="4"/>
      <c r="H94" s="5"/>
      <c r="I94" s="5"/>
      <c r="J94" s="5"/>
      <c r="K94" s="5"/>
      <c r="L94" s="5"/>
      <c r="M94" s="5"/>
      <c r="N94" s="5"/>
      <c r="O94" s="1"/>
      <c r="P94" s="1"/>
      <c r="Q94" s="1"/>
    </row>
    <row r="95" spans="1:17" ht="24.9" customHeight="1" x14ac:dyDescent="0.35">
      <c r="A95" s="1"/>
      <c r="B95" s="1"/>
      <c r="C95" s="6"/>
      <c r="D95" s="6"/>
      <c r="E95" s="6"/>
      <c r="F95" s="4"/>
      <c r="G95" s="4"/>
      <c r="H95" s="5"/>
      <c r="I95" s="5"/>
      <c r="J95" s="5"/>
      <c r="K95" s="5"/>
      <c r="L95" s="5"/>
      <c r="M95" s="5"/>
      <c r="N95" s="5"/>
      <c r="O95" s="1"/>
      <c r="P95" s="1"/>
      <c r="Q95" s="1"/>
    </row>
    <row r="96" spans="1:17" ht="24.9" customHeight="1" x14ac:dyDescent="0.35">
      <c r="A96" s="1"/>
      <c r="B96" s="1"/>
      <c r="C96" s="6"/>
      <c r="D96" s="6"/>
      <c r="E96" s="6"/>
      <c r="F96" s="4"/>
      <c r="G96" s="4"/>
      <c r="H96" s="5"/>
      <c r="I96" s="23"/>
      <c r="J96" s="5"/>
      <c r="K96" s="5"/>
      <c r="L96" s="5"/>
      <c r="M96" s="5"/>
      <c r="N96" s="5"/>
      <c r="O96" s="1"/>
      <c r="P96" s="1"/>
      <c r="Q96" s="1"/>
    </row>
    <row r="97" spans="1:17" ht="24.9" customHeight="1" x14ac:dyDescent="0.35">
      <c r="A97" s="1"/>
      <c r="B97" s="1"/>
      <c r="C97" s="6"/>
      <c r="D97" s="6"/>
      <c r="E97" s="6"/>
      <c r="F97" s="4"/>
      <c r="G97" s="4"/>
      <c r="H97" s="5"/>
      <c r="I97" s="23"/>
      <c r="J97" s="5"/>
      <c r="K97" s="5"/>
      <c r="L97" s="5"/>
      <c r="M97" s="5"/>
      <c r="N97" s="5"/>
      <c r="O97" s="1"/>
      <c r="P97" s="1"/>
      <c r="Q97" s="1"/>
    </row>
    <row r="98" spans="1:17" ht="24.9" customHeight="1" x14ac:dyDescent="0.35">
      <c r="A98" s="1"/>
      <c r="B98" s="1"/>
      <c r="C98" s="6"/>
      <c r="D98" s="6"/>
      <c r="E98" s="6"/>
      <c r="F98" s="4"/>
      <c r="G98" s="4"/>
      <c r="H98" s="5"/>
      <c r="I98" s="23"/>
      <c r="K98" s="5"/>
      <c r="L98" s="5"/>
      <c r="M98" s="5"/>
      <c r="N98" s="5"/>
      <c r="O98" s="1"/>
      <c r="P98" s="1"/>
      <c r="Q98" s="1"/>
    </row>
    <row r="99" spans="1:17" ht="18" x14ac:dyDescent="0.35">
      <c r="A99" s="1"/>
      <c r="B99" s="1"/>
      <c r="C99" s="6"/>
      <c r="D99" s="6"/>
      <c r="E99" s="6"/>
      <c r="F99" s="4"/>
      <c r="G99" s="4"/>
      <c r="H99" s="5"/>
      <c r="I99" s="28"/>
      <c r="J99" s="5"/>
      <c r="K99" s="5"/>
      <c r="L99" s="5"/>
      <c r="M99" s="5"/>
      <c r="N99" s="5"/>
      <c r="O99" s="1"/>
      <c r="P99" s="1"/>
      <c r="Q99" s="1"/>
    </row>
    <row r="100" spans="1:17" ht="18" x14ac:dyDescent="0.35">
      <c r="A100" s="1"/>
      <c r="B100" s="1"/>
      <c r="C100" s="6"/>
      <c r="D100" s="6"/>
      <c r="E100" s="6"/>
      <c r="F100" s="4"/>
      <c r="G100" s="4"/>
      <c r="H100" s="5"/>
      <c r="I100" s="5"/>
      <c r="J100" s="5"/>
      <c r="K100" s="5"/>
      <c r="L100" s="5"/>
      <c r="M100" s="5"/>
      <c r="N100" s="5"/>
      <c r="O100" s="1"/>
      <c r="P100" s="1"/>
      <c r="Q100" s="1"/>
    </row>
    <row r="101" spans="1:17" ht="18" x14ac:dyDescent="0.35">
      <c r="A101" s="1"/>
      <c r="B101" s="1"/>
      <c r="C101" s="6"/>
      <c r="D101" s="6"/>
      <c r="E101" s="6"/>
      <c r="F101" s="4"/>
      <c r="G101" s="4"/>
      <c r="H101" s="5"/>
      <c r="I101" s="5"/>
      <c r="J101" s="5"/>
      <c r="K101" s="5"/>
      <c r="L101" s="5"/>
      <c r="M101" s="5"/>
      <c r="N101" s="5"/>
      <c r="O101" s="1"/>
      <c r="P101" s="1"/>
      <c r="Q101" s="1"/>
    </row>
    <row r="102" spans="1:17" ht="18" x14ac:dyDescent="0.35">
      <c r="A102" s="1"/>
      <c r="B102" s="1"/>
      <c r="C102" s="6"/>
      <c r="D102" s="6"/>
      <c r="E102" s="6"/>
      <c r="F102" s="4"/>
      <c r="G102" s="4"/>
      <c r="H102" s="5"/>
      <c r="I102" s="5"/>
      <c r="J102" s="5"/>
      <c r="K102" s="5"/>
      <c r="L102" s="5"/>
      <c r="M102" s="5"/>
      <c r="N102" s="5"/>
      <c r="O102" s="1"/>
      <c r="P102" s="1"/>
      <c r="Q102" s="1"/>
    </row>
    <row r="103" spans="1:17" ht="18" x14ac:dyDescent="0.35">
      <c r="A103" s="1"/>
      <c r="B103" s="1"/>
      <c r="C103" s="6"/>
      <c r="D103" s="6"/>
      <c r="E103" s="6"/>
      <c r="F103" s="4"/>
      <c r="G103" s="4"/>
      <c r="H103" s="5"/>
      <c r="I103" s="5"/>
      <c r="J103" s="5"/>
      <c r="K103" s="5"/>
      <c r="L103" s="5"/>
      <c r="M103" s="5"/>
      <c r="N103" s="5"/>
      <c r="O103" s="1"/>
      <c r="P103" s="1"/>
      <c r="Q103" s="1"/>
    </row>
    <row r="104" spans="1:17" ht="18" x14ac:dyDescent="0.35">
      <c r="A104" s="1"/>
      <c r="B104" s="1"/>
      <c r="C104" s="6"/>
      <c r="D104" s="6"/>
      <c r="E104" s="6"/>
      <c r="F104" s="4"/>
      <c r="G104" s="4"/>
      <c r="H104" s="5"/>
      <c r="I104" s="5"/>
      <c r="J104" s="5"/>
      <c r="K104" s="5"/>
      <c r="L104" s="5"/>
      <c r="M104" s="5"/>
      <c r="N104" s="5"/>
      <c r="O104" s="1"/>
      <c r="P104" s="1"/>
      <c r="Q104" s="1"/>
    </row>
    <row r="105" spans="1:17" ht="18" x14ac:dyDescent="0.35">
      <c r="A105" s="1"/>
      <c r="B105" s="1"/>
      <c r="C105" s="6"/>
      <c r="D105" s="6"/>
      <c r="E105" s="6"/>
      <c r="F105" s="4"/>
      <c r="G105" s="4"/>
      <c r="H105" s="5"/>
      <c r="I105" s="5"/>
      <c r="J105" s="5"/>
      <c r="K105" s="5"/>
      <c r="L105" s="5"/>
      <c r="M105" s="5"/>
      <c r="N105" s="5"/>
      <c r="O105" s="1"/>
      <c r="P105" s="1"/>
      <c r="Q105" s="1"/>
    </row>
    <row r="106" spans="1:17" ht="18" x14ac:dyDescent="0.35">
      <c r="A106" s="1"/>
      <c r="B106" s="1"/>
      <c r="C106" s="6"/>
      <c r="D106" s="6"/>
      <c r="E106" s="6"/>
      <c r="F106" s="4"/>
      <c r="G106" s="4"/>
      <c r="H106" s="5"/>
      <c r="I106" s="5"/>
      <c r="J106" s="5"/>
      <c r="K106" s="5"/>
      <c r="L106" s="5"/>
      <c r="M106" s="5"/>
      <c r="N106" s="5"/>
      <c r="O106" s="1"/>
      <c r="P106" s="1"/>
      <c r="Q106" s="1"/>
    </row>
    <row r="107" spans="1:17" ht="18" x14ac:dyDescent="0.35">
      <c r="A107" s="1"/>
      <c r="B107" s="1"/>
      <c r="C107" s="6"/>
      <c r="D107" s="6"/>
      <c r="E107" s="6"/>
      <c r="F107" s="4"/>
      <c r="G107" s="4"/>
      <c r="H107" s="5"/>
      <c r="I107" s="5"/>
      <c r="J107" s="5"/>
      <c r="K107" s="5"/>
      <c r="L107" s="5"/>
      <c r="M107" s="5"/>
      <c r="N107" s="5"/>
      <c r="O107" s="1"/>
      <c r="P107" s="1"/>
      <c r="Q107" s="1"/>
    </row>
    <row r="108" spans="1:17" ht="18" x14ac:dyDescent="0.35">
      <c r="A108" s="1"/>
      <c r="B108" s="1"/>
      <c r="C108" s="6"/>
      <c r="D108" s="6"/>
      <c r="E108" s="6"/>
      <c r="F108" s="4"/>
      <c r="G108" s="4"/>
      <c r="H108" s="5"/>
      <c r="I108" s="5"/>
      <c r="J108" s="5"/>
      <c r="K108" s="5"/>
      <c r="L108" s="5"/>
      <c r="M108" s="5"/>
      <c r="N108" s="5"/>
      <c r="O108" s="1"/>
      <c r="P108" s="1"/>
      <c r="Q108" s="1"/>
    </row>
    <row r="109" spans="1:17" ht="18" x14ac:dyDescent="0.35">
      <c r="A109" s="1"/>
      <c r="B109" s="1"/>
      <c r="C109" s="6"/>
      <c r="D109" s="6"/>
      <c r="E109" s="6"/>
      <c r="F109" s="4"/>
      <c r="G109" s="4"/>
      <c r="H109" s="5"/>
      <c r="I109" s="5"/>
      <c r="J109" s="5"/>
      <c r="K109" s="5"/>
      <c r="L109" s="5"/>
      <c r="M109" s="5"/>
      <c r="N109" s="5"/>
      <c r="O109" s="1"/>
      <c r="P109" s="1"/>
      <c r="Q109" s="1"/>
    </row>
    <row r="110" spans="1:17" ht="18" x14ac:dyDescent="0.35">
      <c r="A110" s="1"/>
      <c r="B110" s="1"/>
      <c r="C110" s="6"/>
      <c r="D110" s="6"/>
      <c r="E110" s="6"/>
      <c r="F110" s="4"/>
      <c r="G110" s="4"/>
      <c r="H110" s="5"/>
      <c r="I110" s="5"/>
      <c r="J110" s="5"/>
      <c r="K110" s="5"/>
      <c r="L110" s="5"/>
      <c r="M110" s="5"/>
      <c r="N110" s="5"/>
      <c r="O110" s="1"/>
      <c r="P110" s="1"/>
      <c r="Q110" s="1"/>
    </row>
    <row r="111" spans="1:17" ht="18" x14ac:dyDescent="0.35">
      <c r="A111" s="1"/>
      <c r="B111" s="1"/>
      <c r="C111" s="6"/>
      <c r="D111" s="6"/>
      <c r="E111" s="6"/>
      <c r="F111" s="4"/>
      <c r="G111" s="4"/>
      <c r="H111" s="5"/>
      <c r="I111" s="5"/>
      <c r="J111" s="5"/>
      <c r="K111" s="5"/>
      <c r="L111" s="5"/>
      <c r="M111" s="5"/>
      <c r="N111" s="5"/>
      <c r="O111" s="1"/>
      <c r="P111" s="1"/>
      <c r="Q111" s="1"/>
    </row>
    <row r="112" spans="1:17" ht="18" x14ac:dyDescent="0.35">
      <c r="A112" s="1"/>
      <c r="B112" s="1"/>
      <c r="C112" s="6"/>
      <c r="D112" s="6"/>
      <c r="E112" s="6"/>
      <c r="F112" s="4"/>
      <c r="G112" s="4"/>
      <c r="H112" s="5"/>
      <c r="I112" s="5"/>
      <c r="J112" s="5"/>
      <c r="K112" s="5"/>
      <c r="L112" s="5"/>
      <c r="M112" s="5"/>
      <c r="N112" s="5"/>
      <c r="O112" s="1"/>
      <c r="P112" s="1"/>
      <c r="Q112" s="1"/>
    </row>
    <row r="113" spans="1:17" ht="18" x14ac:dyDescent="0.35">
      <c r="A113" s="1"/>
      <c r="B113" s="1"/>
      <c r="C113" s="6"/>
      <c r="D113" s="6"/>
      <c r="E113" s="6"/>
      <c r="F113" s="4"/>
      <c r="G113" s="4"/>
      <c r="H113" s="5"/>
      <c r="I113" s="5"/>
      <c r="J113" s="5"/>
      <c r="K113" s="5"/>
      <c r="L113" s="5"/>
      <c r="M113" s="5"/>
      <c r="N113" s="5"/>
      <c r="O113" s="1"/>
      <c r="P113" s="1"/>
      <c r="Q113" s="1"/>
    </row>
    <row r="114" spans="1:17" ht="18" x14ac:dyDescent="0.35">
      <c r="A114" s="1"/>
      <c r="B114" s="1"/>
      <c r="C114" s="6"/>
      <c r="D114" s="6"/>
      <c r="E114" s="6"/>
      <c r="F114" s="4"/>
      <c r="G114" s="4"/>
      <c r="H114" s="5"/>
      <c r="I114" s="5"/>
      <c r="J114" s="5"/>
      <c r="K114" s="5"/>
      <c r="L114" s="5"/>
      <c r="M114" s="5"/>
      <c r="N114" s="5"/>
      <c r="O114" s="1"/>
      <c r="P114" s="1"/>
      <c r="Q114" s="1"/>
    </row>
    <row r="115" spans="1:17" ht="18" x14ac:dyDescent="0.35">
      <c r="A115" s="1"/>
      <c r="B115" s="1"/>
      <c r="C115" s="6"/>
      <c r="D115" s="6"/>
      <c r="E115" s="6"/>
      <c r="F115" s="4"/>
      <c r="G115" s="4"/>
      <c r="H115" s="5"/>
      <c r="I115" s="5"/>
      <c r="J115" s="5"/>
      <c r="K115" s="5"/>
      <c r="L115" s="5"/>
      <c r="M115" s="5"/>
      <c r="N115" s="5"/>
      <c r="O115" s="1"/>
      <c r="P115" s="1"/>
      <c r="Q115" s="1"/>
    </row>
    <row r="116" spans="1:17" ht="18" x14ac:dyDescent="0.35">
      <c r="A116" s="1"/>
      <c r="B116" s="1"/>
      <c r="C116" s="7"/>
      <c r="D116" s="7"/>
      <c r="E116" s="7"/>
      <c r="F116" s="3"/>
      <c r="G116" s="3"/>
      <c r="H116" s="1"/>
      <c r="I116" s="5"/>
      <c r="J116" s="5"/>
      <c r="K116" s="5"/>
      <c r="L116" s="5"/>
      <c r="M116" s="5"/>
      <c r="N116" s="5"/>
      <c r="O116" s="1"/>
      <c r="P116" s="1"/>
      <c r="Q116" s="1"/>
    </row>
    <row r="117" spans="1:17" ht="18" x14ac:dyDescent="0.35">
      <c r="A117" s="1"/>
      <c r="B117" s="1"/>
      <c r="C117" s="7"/>
      <c r="D117" s="7"/>
      <c r="E117" s="7"/>
      <c r="F117" s="3"/>
      <c r="G117" s="3"/>
      <c r="H117" s="1"/>
      <c r="I117" s="5"/>
      <c r="J117" s="5"/>
      <c r="K117" s="5"/>
      <c r="L117" s="5"/>
      <c r="M117" s="5"/>
      <c r="N117" s="5"/>
      <c r="O117" s="1"/>
      <c r="P117" s="1"/>
      <c r="Q117" s="1"/>
    </row>
    <row r="118" spans="1:17" ht="18" x14ac:dyDescent="0.35">
      <c r="A118" s="1"/>
      <c r="B118" s="1"/>
      <c r="C118" s="7"/>
      <c r="D118" s="7"/>
      <c r="E118" s="7"/>
      <c r="F118" s="3"/>
      <c r="G118" s="3"/>
      <c r="H118" s="1"/>
      <c r="I118" s="5"/>
      <c r="J118" s="5"/>
      <c r="K118" s="5"/>
      <c r="L118" s="5"/>
      <c r="M118" s="5"/>
      <c r="N118" s="5"/>
      <c r="O118" s="1"/>
      <c r="P118" s="1"/>
      <c r="Q118" s="1"/>
    </row>
    <row r="119" spans="1:17" ht="18" x14ac:dyDescent="0.35">
      <c r="A119" s="1"/>
      <c r="B119" s="1"/>
      <c r="C119" s="7"/>
      <c r="D119" s="7"/>
      <c r="E119" s="7"/>
      <c r="F119" s="3"/>
      <c r="G119" s="3"/>
      <c r="H119" s="1"/>
      <c r="I119" s="5"/>
      <c r="J119" s="5"/>
      <c r="K119" s="5"/>
      <c r="L119" s="5"/>
      <c r="M119" s="5"/>
      <c r="N119" s="5"/>
      <c r="O119" s="1"/>
      <c r="P119" s="1"/>
      <c r="Q119" s="1"/>
    </row>
    <row r="120" spans="1:17" ht="18" x14ac:dyDescent="0.35">
      <c r="A120" s="1"/>
      <c r="B120" s="1"/>
      <c r="C120" s="7"/>
      <c r="D120" s="7"/>
      <c r="E120" s="7"/>
      <c r="F120" s="3"/>
      <c r="G120" s="3"/>
      <c r="H120" s="1"/>
      <c r="I120" s="5"/>
      <c r="J120" s="5"/>
      <c r="K120" s="5"/>
      <c r="L120" s="5"/>
      <c r="M120" s="5"/>
      <c r="N120" s="5"/>
      <c r="O120" s="1"/>
      <c r="P120" s="1"/>
      <c r="Q120" s="1"/>
    </row>
    <row r="121" spans="1:17" ht="18" x14ac:dyDescent="0.35">
      <c r="A121" s="1"/>
      <c r="B121" s="1"/>
      <c r="C121" s="7"/>
      <c r="D121" s="7"/>
      <c r="E121" s="7"/>
      <c r="F121" s="3"/>
      <c r="G121" s="3"/>
      <c r="H121" s="1"/>
      <c r="I121" s="5"/>
      <c r="J121" s="5"/>
      <c r="K121" s="5"/>
      <c r="L121" s="5"/>
      <c r="M121" s="5"/>
      <c r="N121" s="5"/>
      <c r="O121" s="1"/>
      <c r="P121" s="1"/>
      <c r="Q121" s="1"/>
    </row>
    <row r="122" spans="1:17" ht="18" x14ac:dyDescent="0.35">
      <c r="A122" s="1"/>
      <c r="B122" s="1"/>
      <c r="C122" s="7"/>
      <c r="D122" s="7"/>
      <c r="E122" s="7"/>
      <c r="F122" s="3"/>
      <c r="G122" s="3"/>
      <c r="H122" s="1"/>
      <c r="I122" s="5"/>
      <c r="J122" s="5"/>
      <c r="K122" s="5"/>
      <c r="L122" s="5"/>
      <c r="M122" s="5"/>
      <c r="N122" s="5"/>
      <c r="O122" s="1"/>
      <c r="P122" s="1"/>
      <c r="Q122" s="1"/>
    </row>
    <row r="123" spans="1:17" ht="18" x14ac:dyDescent="0.35">
      <c r="A123" s="1"/>
      <c r="B123" s="1"/>
      <c r="C123" s="3"/>
      <c r="D123" s="3"/>
      <c r="E123" s="3"/>
      <c r="F123" s="3"/>
      <c r="G123" s="3"/>
      <c r="H123" s="1"/>
      <c r="I123" s="5"/>
      <c r="J123" s="5"/>
      <c r="K123" s="5"/>
      <c r="L123" s="5"/>
      <c r="M123" s="5"/>
      <c r="N123" s="5"/>
      <c r="O123" s="1"/>
      <c r="P123" s="1"/>
      <c r="Q123" s="1"/>
    </row>
    <row r="124" spans="1:17" ht="18" x14ac:dyDescent="0.35">
      <c r="A124" s="1"/>
      <c r="B124" s="1"/>
      <c r="C124" s="3"/>
      <c r="D124" s="3"/>
      <c r="E124" s="3"/>
      <c r="F124" s="3"/>
      <c r="G124" s="3"/>
      <c r="H124" s="1"/>
      <c r="I124" s="5"/>
      <c r="J124" s="5"/>
      <c r="K124" s="5"/>
      <c r="L124" s="5"/>
      <c r="M124" s="5"/>
      <c r="N124" s="5"/>
      <c r="O124" s="1"/>
      <c r="P124" s="1"/>
      <c r="Q124" s="1"/>
    </row>
    <row r="125" spans="1:17" ht="18" x14ac:dyDescent="0.35">
      <c r="A125" s="1"/>
      <c r="B125" s="1"/>
      <c r="C125" s="3"/>
      <c r="D125" s="3"/>
      <c r="E125" s="3"/>
      <c r="F125" s="3"/>
      <c r="G125" s="3"/>
      <c r="H125" s="1"/>
      <c r="I125" s="5"/>
      <c r="J125" s="5"/>
      <c r="K125" s="5"/>
      <c r="L125" s="5"/>
      <c r="M125" s="5"/>
      <c r="N125" s="5"/>
      <c r="O125" s="1"/>
      <c r="P125" s="1"/>
      <c r="Q125" s="1"/>
    </row>
    <row r="126" spans="1:17" ht="18" x14ac:dyDescent="0.35">
      <c r="A126" s="1"/>
      <c r="B126" s="1"/>
      <c r="C126" s="3"/>
      <c r="D126" s="3"/>
      <c r="E126" s="3"/>
      <c r="F126" s="3"/>
      <c r="G126" s="3"/>
      <c r="H126" s="1"/>
      <c r="I126" s="5"/>
      <c r="J126" s="5"/>
      <c r="K126" s="5"/>
      <c r="L126" s="5"/>
      <c r="M126" s="5"/>
      <c r="N126" s="5"/>
      <c r="O126" s="1"/>
      <c r="P126" s="1"/>
      <c r="Q126" s="1"/>
    </row>
    <row r="127" spans="1:17" ht="18" x14ac:dyDescent="0.35">
      <c r="A127" s="1"/>
      <c r="B127" s="1"/>
      <c r="C127" s="3"/>
      <c r="D127" s="3"/>
      <c r="E127" s="3"/>
      <c r="F127" s="3"/>
      <c r="G127" s="3"/>
      <c r="H127" s="1"/>
      <c r="I127" s="5"/>
      <c r="J127" s="5"/>
      <c r="K127" s="5"/>
      <c r="L127" s="5"/>
      <c r="M127" s="5"/>
      <c r="N127" s="5"/>
      <c r="O127" s="1"/>
      <c r="P127" s="1"/>
      <c r="Q127" s="1"/>
    </row>
    <row r="128" spans="1:17" ht="18" x14ac:dyDescent="0.35">
      <c r="A128" s="1"/>
      <c r="B128" s="1"/>
      <c r="C128" s="3"/>
      <c r="D128" s="3"/>
      <c r="E128" s="3"/>
      <c r="F128" s="3"/>
      <c r="G128" s="3"/>
      <c r="H128" s="1"/>
      <c r="I128" s="5"/>
      <c r="J128" s="5"/>
      <c r="K128" s="5"/>
      <c r="L128" s="5"/>
      <c r="M128" s="5"/>
      <c r="N128" s="5"/>
      <c r="O128" s="1"/>
      <c r="P128" s="1"/>
      <c r="Q128" s="1"/>
    </row>
    <row r="129" spans="1:17" ht="18" x14ac:dyDescent="0.35">
      <c r="A129" s="1"/>
      <c r="B129" s="1"/>
      <c r="C129" s="3"/>
      <c r="D129" s="3"/>
      <c r="E129" s="3"/>
      <c r="F129" s="3"/>
      <c r="G129" s="3"/>
      <c r="H129" s="1"/>
      <c r="I129" s="1"/>
      <c r="J129" s="1"/>
      <c r="K129" s="1"/>
      <c r="L129" s="1"/>
      <c r="M129" s="1"/>
      <c r="N129" s="1"/>
      <c r="O129" s="1"/>
      <c r="P129" s="1"/>
      <c r="Q129" s="1"/>
    </row>
    <row r="130" spans="1:17" ht="18" x14ac:dyDescent="0.35">
      <c r="A130" s="1"/>
      <c r="B130" s="1"/>
      <c r="C130" s="3"/>
      <c r="D130" s="3"/>
      <c r="E130" s="3"/>
      <c r="F130" s="3"/>
      <c r="G130" s="3"/>
      <c r="H130" s="1"/>
      <c r="I130" s="1"/>
      <c r="J130" s="1"/>
      <c r="K130" s="1"/>
      <c r="L130" s="1"/>
      <c r="M130" s="1"/>
      <c r="N130" s="1"/>
      <c r="O130" s="1"/>
      <c r="P130" s="1"/>
      <c r="Q130" s="1"/>
    </row>
    <row r="131" spans="1:17" ht="18" x14ac:dyDescent="0.35">
      <c r="A131" s="1"/>
      <c r="B131" s="1"/>
      <c r="C131" s="3"/>
      <c r="D131" s="3"/>
      <c r="E131" s="3"/>
      <c r="F131" s="3"/>
      <c r="G131" s="3"/>
      <c r="H131" s="1"/>
      <c r="I131" s="1"/>
      <c r="J131" s="1"/>
      <c r="K131" s="1"/>
      <c r="L131" s="1"/>
      <c r="M131" s="1"/>
      <c r="N131" s="1"/>
      <c r="O131" s="1"/>
      <c r="P131" s="1"/>
      <c r="Q131" s="1"/>
    </row>
    <row r="132" spans="1:17" ht="18" x14ac:dyDescent="0.35">
      <c r="A132" s="1"/>
      <c r="B132" s="1"/>
      <c r="C132" s="3"/>
      <c r="D132" s="3"/>
      <c r="E132" s="3"/>
      <c r="F132" s="3"/>
      <c r="G132" s="3"/>
      <c r="H132" s="1"/>
      <c r="I132" s="1"/>
      <c r="J132" s="1"/>
      <c r="K132" s="1"/>
      <c r="L132" s="1"/>
      <c r="M132" s="1"/>
      <c r="N132" s="1"/>
      <c r="O132" s="1"/>
      <c r="P132" s="1"/>
      <c r="Q132" s="1"/>
    </row>
    <row r="133" spans="1:17" ht="18" x14ac:dyDescent="0.35">
      <c r="A133" s="1"/>
      <c r="B133" s="1"/>
      <c r="C133" s="3"/>
      <c r="D133" s="3"/>
      <c r="E133" s="3"/>
      <c r="F133" s="3"/>
      <c r="G133" s="3"/>
      <c r="H133" s="1"/>
      <c r="I133" s="1"/>
      <c r="J133" s="1"/>
      <c r="K133" s="1"/>
      <c r="L133" s="1"/>
      <c r="M133" s="1"/>
      <c r="N133" s="1"/>
      <c r="O133" s="1"/>
      <c r="P133" s="1"/>
      <c r="Q133" s="1"/>
    </row>
    <row r="134" spans="1:17" ht="18" x14ac:dyDescent="0.35">
      <c r="A134" s="1"/>
      <c r="B134" s="1"/>
      <c r="C134" s="3"/>
      <c r="D134" s="3"/>
      <c r="E134" s="3"/>
      <c r="F134" s="3"/>
      <c r="G134" s="3"/>
      <c r="H134" s="1"/>
      <c r="I134" s="1"/>
      <c r="J134" s="1"/>
      <c r="K134" s="1"/>
      <c r="L134" s="1"/>
      <c r="M134" s="1"/>
      <c r="N134" s="1"/>
      <c r="O134" s="1"/>
      <c r="P134" s="1"/>
      <c r="Q134" s="1"/>
    </row>
    <row r="135" spans="1:17" ht="18" x14ac:dyDescent="0.35">
      <c r="A135" s="1"/>
      <c r="B135" s="1"/>
      <c r="C135" s="3"/>
      <c r="D135" s="3"/>
      <c r="E135" s="3"/>
      <c r="F135" s="3"/>
      <c r="G135" s="3"/>
      <c r="H135" s="1"/>
      <c r="I135" s="1"/>
      <c r="J135" s="1"/>
      <c r="K135" s="1"/>
      <c r="L135" s="1"/>
      <c r="M135" s="1"/>
      <c r="N135" s="1"/>
      <c r="O135" s="1"/>
      <c r="P135" s="1"/>
      <c r="Q135" s="1"/>
    </row>
    <row r="136" spans="1:17" ht="18" x14ac:dyDescent="0.35">
      <c r="A136" s="1"/>
      <c r="B136" s="1"/>
      <c r="C136" s="3"/>
      <c r="D136" s="3"/>
      <c r="E136" s="3"/>
      <c r="F136" s="3"/>
      <c r="G136" s="3"/>
      <c r="H136" s="1"/>
      <c r="I136" s="1"/>
      <c r="J136" s="1"/>
      <c r="K136" s="1"/>
      <c r="L136" s="1"/>
      <c r="M136" s="1"/>
      <c r="N136" s="1"/>
      <c r="O136" s="1"/>
      <c r="P136" s="1"/>
      <c r="Q136" s="1"/>
    </row>
    <row r="137" spans="1:17" ht="18" x14ac:dyDescent="0.35">
      <c r="A137" s="3"/>
      <c r="B137" s="3"/>
      <c r="C137" s="3"/>
      <c r="D137" s="3"/>
      <c r="E137" s="3"/>
      <c r="F137" s="3"/>
      <c r="G137" s="3"/>
      <c r="H137" s="3"/>
      <c r="I137" s="1"/>
      <c r="J137" s="1"/>
      <c r="K137" s="1"/>
      <c r="L137" s="1"/>
      <c r="M137" s="1"/>
      <c r="N137" s="1"/>
      <c r="O137" s="1"/>
      <c r="P137" s="1"/>
      <c r="Q137" s="1"/>
    </row>
    <row r="138" spans="1:17" ht="18" x14ac:dyDescent="0.35">
      <c r="A138" s="3"/>
      <c r="B138" s="3"/>
      <c r="C138" s="3"/>
      <c r="D138" s="3"/>
      <c r="E138" s="3"/>
      <c r="F138" s="3"/>
      <c r="G138" s="3"/>
      <c r="H138" s="3"/>
      <c r="I138" s="1"/>
      <c r="J138" s="1"/>
      <c r="K138" s="1"/>
      <c r="L138" s="1"/>
      <c r="M138" s="1"/>
      <c r="N138" s="1"/>
      <c r="O138" s="1"/>
      <c r="P138" s="1"/>
      <c r="Q138" s="1"/>
    </row>
    <row r="139" spans="1:17" ht="18" x14ac:dyDescent="0.35">
      <c r="A139" s="3"/>
      <c r="B139" s="3"/>
      <c r="C139" s="3"/>
      <c r="D139" s="3"/>
      <c r="E139" s="3"/>
      <c r="F139" s="3"/>
      <c r="G139" s="3"/>
      <c r="H139" s="3"/>
      <c r="I139" s="1"/>
      <c r="J139" s="1"/>
      <c r="K139" s="1"/>
      <c r="L139" s="1"/>
      <c r="M139" s="1"/>
      <c r="N139" s="1"/>
      <c r="O139" s="1"/>
      <c r="P139" s="1"/>
      <c r="Q139" s="1"/>
    </row>
    <row r="140" spans="1:17" ht="18" x14ac:dyDescent="0.35">
      <c r="A140" s="3"/>
      <c r="B140" s="3"/>
      <c r="C140" s="3"/>
      <c r="D140" s="3"/>
      <c r="E140" s="3"/>
      <c r="F140" s="3"/>
      <c r="G140" s="3"/>
      <c r="H140" s="3"/>
      <c r="I140" s="1"/>
      <c r="J140" s="1"/>
      <c r="K140" s="1"/>
      <c r="L140" s="1"/>
      <c r="M140" s="1"/>
      <c r="N140" s="1"/>
      <c r="O140" s="1"/>
      <c r="P140" s="1"/>
      <c r="Q140" s="1"/>
    </row>
    <row r="141" spans="1:17" ht="18" x14ac:dyDescent="0.35">
      <c r="A141" s="3"/>
      <c r="B141" s="3"/>
      <c r="C141" s="3"/>
      <c r="D141" s="3"/>
      <c r="E141" s="3"/>
      <c r="F141" s="3"/>
      <c r="G141" s="3"/>
      <c r="H141" s="3"/>
      <c r="I141" s="1"/>
      <c r="J141" s="1"/>
      <c r="K141" s="1"/>
      <c r="L141" s="1"/>
      <c r="M141" s="1"/>
      <c r="N141" s="1"/>
      <c r="O141" s="1"/>
      <c r="P141" s="1"/>
      <c r="Q141" s="1"/>
    </row>
    <row r="142" spans="1:17" ht="18" x14ac:dyDescent="0.35">
      <c r="A142" s="3"/>
      <c r="B142" s="3"/>
      <c r="C142" s="3"/>
      <c r="D142" s="3"/>
      <c r="E142" s="3"/>
      <c r="F142" s="3"/>
      <c r="G142" s="3"/>
      <c r="H142" s="3"/>
      <c r="I142" s="1"/>
      <c r="J142" s="1"/>
      <c r="K142" s="1"/>
      <c r="L142" s="1"/>
      <c r="M142" s="1"/>
      <c r="N142" s="1"/>
      <c r="O142" s="1"/>
      <c r="P142" s="1"/>
      <c r="Q142" s="1"/>
    </row>
    <row r="143" spans="1:17" ht="18" x14ac:dyDescent="0.35">
      <c r="A143" s="3"/>
      <c r="B143" s="3"/>
      <c r="C143" s="3"/>
      <c r="D143" s="3"/>
      <c r="E143" s="3"/>
      <c r="F143" s="3"/>
      <c r="G143" s="3"/>
      <c r="H143" s="3"/>
      <c r="I143" s="1"/>
      <c r="J143" s="1"/>
      <c r="K143" s="1"/>
      <c r="L143" s="1"/>
      <c r="M143" s="1"/>
      <c r="N143" s="1"/>
      <c r="O143" s="1"/>
      <c r="P143" s="1"/>
      <c r="Q143" s="1"/>
    </row>
    <row r="144" spans="1:17" ht="18" x14ac:dyDescent="0.35">
      <c r="A144" s="3"/>
      <c r="B144" s="3"/>
      <c r="C144" s="3"/>
      <c r="D144" s="3"/>
      <c r="E144" s="3"/>
      <c r="F144" s="3"/>
      <c r="G144" s="3"/>
      <c r="H144" s="3"/>
      <c r="I144" s="1"/>
      <c r="J144" s="1"/>
      <c r="K144" s="1"/>
      <c r="L144" s="1"/>
      <c r="M144" s="1"/>
      <c r="N144" s="1"/>
      <c r="O144" s="1"/>
      <c r="P144" s="1"/>
      <c r="Q144" s="1"/>
    </row>
    <row r="145" spans="1:17" ht="18" x14ac:dyDescent="0.35">
      <c r="A145" s="3"/>
      <c r="B145" s="3"/>
      <c r="C145" s="3"/>
      <c r="D145" s="3"/>
      <c r="E145" s="3"/>
      <c r="F145" s="3"/>
      <c r="G145" s="3"/>
      <c r="H145" s="3"/>
      <c r="I145" s="1"/>
      <c r="J145" s="1"/>
      <c r="K145" s="1"/>
      <c r="L145" s="1"/>
      <c r="M145" s="1"/>
      <c r="N145" s="1"/>
      <c r="O145" s="1"/>
      <c r="P145" s="1"/>
      <c r="Q145" s="1"/>
    </row>
    <row r="146" spans="1:17" ht="18" x14ac:dyDescent="0.35">
      <c r="A146" s="3"/>
      <c r="B146" s="3"/>
      <c r="C146" s="3"/>
      <c r="D146" s="3"/>
      <c r="E146" s="3"/>
      <c r="F146" s="3"/>
      <c r="G146" s="3"/>
      <c r="H146" s="3"/>
      <c r="I146" s="1"/>
      <c r="J146" s="1"/>
      <c r="K146" s="1"/>
      <c r="L146" s="1"/>
      <c r="M146" s="1"/>
      <c r="N146" s="1"/>
      <c r="O146" s="1"/>
      <c r="P146" s="1"/>
      <c r="Q146" s="1"/>
    </row>
    <row r="147" spans="1:17" ht="18" x14ac:dyDescent="0.35">
      <c r="A147" s="3"/>
      <c r="B147" s="3"/>
      <c r="C147" s="3"/>
      <c r="D147" s="3"/>
      <c r="E147" s="3"/>
      <c r="F147" s="3"/>
      <c r="G147" s="3"/>
      <c r="H147" s="3"/>
      <c r="I147" s="1"/>
      <c r="J147" s="1"/>
      <c r="K147" s="1"/>
      <c r="L147" s="1"/>
      <c r="M147" s="1"/>
      <c r="N147" s="1"/>
      <c r="O147" s="1"/>
      <c r="P147" s="1"/>
      <c r="Q147" s="1"/>
    </row>
    <row r="148" spans="1:17" ht="18" x14ac:dyDescent="0.35">
      <c r="A148" s="3"/>
      <c r="B148" s="3"/>
      <c r="C148" s="3"/>
      <c r="D148" s="3"/>
      <c r="E148" s="3"/>
      <c r="F148" s="3"/>
      <c r="G148" s="3"/>
      <c r="H148" s="3"/>
      <c r="I148" s="1"/>
      <c r="J148" s="1"/>
      <c r="K148" s="1"/>
      <c r="L148" s="1"/>
      <c r="M148" s="1"/>
      <c r="N148" s="1"/>
      <c r="O148" s="1"/>
      <c r="P148" s="1"/>
      <c r="Q148" s="1"/>
    </row>
    <row r="149" spans="1:17" ht="18" x14ac:dyDescent="0.35">
      <c r="A149" s="3"/>
      <c r="B149" s="3"/>
      <c r="C149" s="3"/>
      <c r="D149" s="3"/>
      <c r="E149" s="3"/>
      <c r="F149" s="3"/>
      <c r="G149" s="3"/>
      <c r="H149" s="3"/>
      <c r="I149" s="1"/>
      <c r="J149" s="1"/>
      <c r="K149" s="1"/>
      <c r="L149" s="1"/>
      <c r="M149" s="1"/>
      <c r="N149" s="1"/>
      <c r="O149" s="1"/>
      <c r="P149" s="1"/>
      <c r="Q149" s="1"/>
    </row>
    <row r="150" spans="1:17" ht="15.6" x14ac:dyDescent="0.3">
      <c r="A150" s="3"/>
      <c r="B150" s="3"/>
      <c r="C150" s="3"/>
      <c r="D150" s="3"/>
      <c r="E150" s="3"/>
      <c r="F150" s="3"/>
      <c r="G150" s="3"/>
      <c r="H150" s="3"/>
      <c r="I150" s="3"/>
      <c r="J150" s="3"/>
      <c r="K150" s="3"/>
      <c r="L150" s="3"/>
    </row>
    <row r="151" spans="1:17" ht="15.6" x14ac:dyDescent="0.3">
      <c r="A151" s="3"/>
      <c r="B151" s="3"/>
      <c r="C151" s="3"/>
      <c r="D151" s="3"/>
      <c r="E151" s="3"/>
      <c r="F151" s="3"/>
      <c r="G151" s="3"/>
      <c r="H151" s="3"/>
      <c r="I151" s="3"/>
      <c r="J151" s="3"/>
      <c r="K151" s="3"/>
      <c r="L151" s="3"/>
    </row>
    <row r="152" spans="1:17" ht="15.6" x14ac:dyDescent="0.3">
      <c r="A152" s="3"/>
      <c r="B152" s="3"/>
      <c r="C152" s="3"/>
      <c r="D152" s="3"/>
      <c r="E152" s="3"/>
      <c r="F152" s="3"/>
      <c r="G152" s="3"/>
      <c r="H152" s="3"/>
      <c r="I152" s="3"/>
      <c r="J152" s="3"/>
      <c r="K152" s="3"/>
      <c r="L152" s="3"/>
    </row>
    <row r="153" spans="1:17" ht="15.6" x14ac:dyDescent="0.3">
      <c r="A153" s="3"/>
      <c r="B153" s="3"/>
      <c r="C153" s="3"/>
      <c r="D153" s="3"/>
      <c r="E153" s="3"/>
      <c r="F153" s="3"/>
      <c r="G153" s="3"/>
      <c r="H153" s="3"/>
      <c r="I153" s="3"/>
      <c r="J153" s="3"/>
      <c r="K153" s="3"/>
      <c r="L153" s="3"/>
    </row>
    <row r="154" spans="1:17" ht="15.6" x14ac:dyDescent="0.3">
      <c r="A154" s="3"/>
      <c r="B154" s="3"/>
      <c r="C154" s="3"/>
      <c r="D154" s="3"/>
      <c r="E154" s="3"/>
      <c r="F154" s="3"/>
      <c r="G154" s="3"/>
      <c r="H154" s="3"/>
      <c r="I154" s="3"/>
      <c r="J154" s="3"/>
      <c r="K154" s="3"/>
      <c r="L154" s="3"/>
    </row>
    <row r="155" spans="1:17" ht="15.6" x14ac:dyDescent="0.3">
      <c r="A155" s="3"/>
      <c r="B155" s="3"/>
      <c r="C155" s="3"/>
      <c r="D155" s="3"/>
      <c r="E155" s="3"/>
      <c r="F155" s="3"/>
      <c r="G155" s="3"/>
      <c r="H155" s="3"/>
      <c r="I155" s="3"/>
      <c r="J155" s="3"/>
      <c r="K155" s="3"/>
      <c r="L155" s="3"/>
    </row>
    <row r="156" spans="1:17" ht="15.6" x14ac:dyDescent="0.3">
      <c r="A156" s="3"/>
      <c r="B156" s="3"/>
      <c r="C156" s="3"/>
      <c r="D156" s="3"/>
      <c r="E156" s="3"/>
      <c r="F156" s="3"/>
      <c r="G156" s="3"/>
      <c r="H156" s="3"/>
      <c r="I156" s="3"/>
      <c r="J156" s="3"/>
      <c r="K156" s="3"/>
      <c r="L156" s="3"/>
    </row>
    <row r="157" spans="1:17" ht="15.6" x14ac:dyDescent="0.3">
      <c r="A157" s="3"/>
      <c r="B157" s="3"/>
      <c r="C157" s="3"/>
      <c r="D157" s="3"/>
      <c r="E157" s="3"/>
      <c r="F157" s="3"/>
      <c r="G157" s="3"/>
      <c r="H157" s="3"/>
      <c r="I157" s="3"/>
      <c r="J157" s="3"/>
      <c r="K157" s="3"/>
      <c r="L157" s="3"/>
    </row>
    <row r="158" spans="1:17" ht="15.6" x14ac:dyDescent="0.3">
      <c r="A158" s="3"/>
      <c r="B158" s="3"/>
      <c r="C158" s="3"/>
      <c r="D158" s="3"/>
      <c r="E158" s="3"/>
      <c r="F158" s="3"/>
      <c r="G158" s="3"/>
      <c r="H158" s="3"/>
      <c r="I158" s="3"/>
      <c r="J158" s="3"/>
      <c r="K158" s="3"/>
      <c r="L158" s="3"/>
    </row>
    <row r="159" spans="1:17" ht="15.6" x14ac:dyDescent="0.3">
      <c r="A159" s="3"/>
      <c r="B159" s="3"/>
      <c r="C159" s="3"/>
      <c r="D159" s="3"/>
      <c r="E159" s="3"/>
      <c r="F159" s="3"/>
      <c r="G159" s="3"/>
      <c r="H159" s="3"/>
      <c r="I159" s="3"/>
      <c r="J159" s="3"/>
      <c r="K159" s="3"/>
      <c r="L159" s="3"/>
    </row>
    <row r="160" spans="1:17" ht="15.6" x14ac:dyDescent="0.3">
      <c r="A160" s="3"/>
      <c r="B160" s="3"/>
      <c r="C160" s="3"/>
      <c r="D160" s="3"/>
      <c r="E160" s="3"/>
      <c r="F160" s="3"/>
      <c r="G160" s="3"/>
      <c r="H160" s="3"/>
      <c r="I160" s="3"/>
      <c r="J160" s="3"/>
      <c r="K160" s="3"/>
      <c r="L160" s="3"/>
    </row>
    <row r="161" spans="1:12" ht="15.6" x14ac:dyDescent="0.3">
      <c r="A161" s="3"/>
      <c r="B161" s="3"/>
      <c r="C161" s="3"/>
      <c r="D161" s="3"/>
      <c r="E161" s="3"/>
      <c r="F161" s="3"/>
      <c r="G161" s="3"/>
      <c r="H161" s="3"/>
      <c r="I161" s="3"/>
      <c r="J161" s="3"/>
      <c r="K161" s="3"/>
      <c r="L161" s="3"/>
    </row>
    <row r="162" spans="1:12" ht="15.6" x14ac:dyDescent="0.3">
      <c r="A162" s="3"/>
      <c r="B162" s="3"/>
      <c r="C162" s="3"/>
      <c r="D162" s="3"/>
      <c r="E162" s="3"/>
      <c r="F162" s="3"/>
      <c r="G162" s="3"/>
      <c r="H162" s="3"/>
      <c r="I162" s="3"/>
      <c r="J162" s="3"/>
      <c r="K162" s="3"/>
      <c r="L162" s="3"/>
    </row>
    <row r="163" spans="1:12" ht="15.6" x14ac:dyDescent="0.3">
      <c r="A163" s="3"/>
      <c r="B163" s="3"/>
      <c r="C163" s="3"/>
      <c r="D163" s="3"/>
      <c r="E163" s="3"/>
      <c r="F163" s="3"/>
      <c r="G163" s="3"/>
      <c r="H163" s="3"/>
      <c r="I163" s="3"/>
      <c r="J163" s="3"/>
      <c r="K163" s="3"/>
      <c r="L163" s="3"/>
    </row>
    <row r="164" spans="1:12" ht="15.6" x14ac:dyDescent="0.3">
      <c r="A164" s="3"/>
      <c r="B164" s="3"/>
      <c r="C164" s="3"/>
      <c r="D164" s="3"/>
      <c r="E164" s="3"/>
      <c r="F164" s="3"/>
      <c r="G164" s="3"/>
      <c r="H164" s="3"/>
      <c r="I164" s="3"/>
      <c r="J164" s="3"/>
      <c r="K164" s="3"/>
      <c r="L164" s="3"/>
    </row>
    <row r="165" spans="1:12" ht="15.6" x14ac:dyDescent="0.3">
      <c r="A165" s="3"/>
      <c r="B165" s="3"/>
      <c r="C165" s="3"/>
      <c r="D165" s="3"/>
      <c r="E165" s="3"/>
      <c r="F165" s="3"/>
      <c r="G165" s="3"/>
      <c r="H165" s="3"/>
      <c r="I165" s="3"/>
      <c r="J165" s="3"/>
      <c r="K165" s="3"/>
      <c r="L165" s="3"/>
    </row>
    <row r="166" spans="1:12" ht="15.6" x14ac:dyDescent="0.3">
      <c r="A166" s="3"/>
      <c r="B166" s="3"/>
      <c r="C166" s="3"/>
      <c r="D166" s="3"/>
      <c r="E166" s="3"/>
      <c r="F166" s="3"/>
      <c r="G166" s="3"/>
      <c r="H166" s="3"/>
      <c r="I166" s="3"/>
      <c r="J166" s="3"/>
      <c r="K166" s="3"/>
      <c r="L166" s="3"/>
    </row>
    <row r="167" spans="1:12" ht="15.6" x14ac:dyDescent="0.3">
      <c r="A167" s="3"/>
      <c r="B167" s="3"/>
      <c r="C167" s="3"/>
      <c r="D167" s="3"/>
      <c r="E167" s="3"/>
      <c r="F167" s="3"/>
      <c r="G167" s="3"/>
      <c r="H167" s="3"/>
      <c r="I167" s="3"/>
      <c r="J167" s="3"/>
      <c r="K167" s="3"/>
      <c r="L167" s="3"/>
    </row>
    <row r="168" spans="1:12" ht="15.6" x14ac:dyDescent="0.3">
      <c r="A168" s="3"/>
      <c r="B168" s="3"/>
      <c r="C168" s="3"/>
      <c r="D168" s="3"/>
      <c r="E168" s="3"/>
      <c r="F168" s="3"/>
      <c r="G168" s="3"/>
      <c r="H168" s="3"/>
      <c r="I168" s="3"/>
      <c r="J168" s="3"/>
      <c r="K168" s="3"/>
      <c r="L168" s="3"/>
    </row>
    <row r="169" spans="1:12" ht="15.6" x14ac:dyDescent="0.3">
      <c r="A169" s="3"/>
      <c r="B169" s="3"/>
      <c r="C169" s="3"/>
      <c r="D169" s="3"/>
      <c r="E169" s="3"/>
      <c r="F169" s="3"/>
      <c r="G169" s="3"/>
      <c r="H169" s="3"/>
      <c r="I169" s="3"/>
      <c r="J169" s="3"/>
      <c r="K169" s="3"/>
      <c r="L169" s="3"/>
    </row>
    <row r="170" spans="1:12" ht="15.6" x14ac:dyDescent="0.3">
      <c r="A170" s="3"/>
      <c r="B170" s="3"/>
      <c r="C170" s="3"/>
      <c r="D170" s="3"/>
      <c r="E170" s="3"/>
      <c r="F170" s="3"/>
      <c r="G170" s="3"/>
      <c r="H170" s="3"/>
      <c r="I170" s="3"/>
      <c r="J170" s="3"/>
      <c r="K170" s="3"/>
      <c r="L170" s="3"/>
    </row>
    <row r="171" spans="1:12" ht="15.6" x14ac:dyDescent="0.3">
      <c r="A171" s="3"/>
      <c r="B171" s="3"/>
      <c r="C171" s="3"/>
      <c r="D171" s="3"/>
      <c r="E171" s="3"/>
      <c r="F171" s="3"/>
      <c r="G171" s="3"/>
      <c r="H171" s="3"/>
      <c r="I171" s="3"/>
      <c r="J171" s="3"/>
      <c r="K171" s="3"/>
      <c r="L171" s="3"/>
    </row>
    <row r="172" spans="1:12" ht="15.6" x14ac:dyDescent="0.3">
      <c r="A172" s="3"/>
      <c r="B172" s="3"/>
      <c r="C172" s="3"/>
      <c r="D172" s="3"/>
      <c r="E172" s="3"/>
      <c r="F172" s="3"/>
      <c r="G172" s="3"/>
      <c r="H172" s="3"/>
      <c r="I172" s="3"/>
      <c r="J172" s="3"/>
      <c r="K172" s="3"/>
      <c r="L172" s="3"/>
    </row>
    <row r="173" spans="1:12" ht="15.6" x14ac:dyDescent="0.3">
      <c r="A173" s="3"/>
      <c r="B173" s="3"/>
      <c r="C173" s="3"/>
      <c r="D173" s="3"/>
      <c r="E173" s="3"/>
      <c r="F173" s="3"/>
      <c r="G173" s="3"/>
      <c r="H173" s="3"/>
      <c r="I173" s="3"/>
      <c r="J173" s="3"/>
      <c r="K173" s="3"/>
      <c r="L173" s="3"/>
    </row>
    <row r="174" spans="1:12" ht="15.6" x14ac:dyDescent="0.3">
      <c r="A174" s="3"/>
      <c r="B174" s="3"/>
      <c r="C174" s="3"/>
      <c r="D174" s="3"/>
      <c r="E174" s="3"/>
      <c r="F174" s="3"/>
      <c r="G174" s="3"/>
      <c r="H174" s="3"/>
      <c r="I174" s="3"/>
      <c r="J174" s="3"/>
      <c r="K174" s="3"/>
      <c r="L174" s="3"/>
    </row>
    <row r="175" spans="1:12" ht="15.6" x14ac:dyDescent="0.3">
      <c r="A175" s="3"/>
      <c r="B175" s="3"/>
      <c r="C175" s="3"/>
      <c r="D175" s="3"/>
      <c r="E175" s="3"/>
      <c r="F175" s="3"/>
      <c r="G175" s="3"/>
      <c r="H175" s="3"/>
      <c r="I175" s="3"/>
      <c r="J175" s="3"/>
      <c r="K175" s="3"/>
      <c r="L175" s="3"/>
    </row>
    <row r="176" spans="1:12" ht="15.6" x14ac:dyDescent="0.3">
      <c r="A176" s="3"/>
      <c r="B176" s="3"/>
      <c r="C176" s="3"/>
      <c r="D176" s="3"/>
      <c r="E176" s="3"/>
      <c r="F176" s="3"/>
      <c r="G176" s="3"/>
      <c r="H176" s="3"/>
      <c r="I176" s="3"/>
      <c r="J176" s="3"/>
      <c r="K176" s="3"/>
      <c r="L176" s="3"/>
    </row>
    <row r="177" spans="1:12" ht="15.6" x14ac:dyDescent="0.3">
      <c r="A177" s="3"/>
      <c r="B177" s="3"/>
      <c r="C177" s="3"/>
      <c r="D177" s="3"/>
      <c r="E177" s="3"/>
      <c r="F177" s="3"/>
      <c r="G177" s="3"/>
      <c r="H177" s="3"/>
      <c r="I177" s="3"/>
      <c r="J177" s="3"/>
      <c r="K177" s="3"/>
      <c r="L177" s="3"/>
    </row>
    <row r="178" spans="1:12" ht="15.6" x14ac:dyDescent="0.3">
      <c r="A178" s="3"/>
      <c r="B178" s="3"/>
      <c r="C178" s="3"/>
      <c r="D178" s="3"/>
      <c r="E178" s="3"/>
      <c r="F178" s="3"/>
      <c r="G178" s="3"/>
      <c r="H178" s="3"/>
      <c r="I178" s="3"/>
      <c r="J178" s="3"/>
      <c r="K178" s="3"/>
      <c r="L178" s="3"/>
    </row>
    <row r="179" spans="1:12" ht="15.6" x14ac:dyDescent="0.3">
      <c r="A179" s="3"/>
      <c r="B179" s="3"/>
      <c r="C179" s="3"/>
      <c r="D179" s="3"/>
      <c r="E179" s="3"/>
      <c r="F179" s="3"/>
      <c r="G179" s="3"/>
      <c r="H179" s="3"/>
      <c r="I179" s="3"/>
      <c r="J179" s="3"/>
      <c r="K179" s="3"/>
      <c r="L179" s="3"/>
    </row>
    <row r="180" spans="1:12" ht="15.6" x14ac:dyDescent="0.3">
      <c r="A180" s="3"/>
      <c r="B180" s="3"/>
      <c r="C180" s="3"/>
      <c r="D180" s="3"/>
      <c r="E180" s="3"/>
      <c r="F180" s="3"/>
      <c r="G180" s="3"/>
      <c r="H180" s="3"/>
      <c r="I180" s="3"/>
      <c r="J180" s="3"/>
      <c r="K180" s="3"/>
      <c r="L180" s="3"/>
    </row>
    <row r="181" spans="1:12" ht="15.6" x14ac:dyDescent="0.3">
      <c r="A181" s="3"/>
      <c r="B181" s="3"/>
      <c r="C181" s="3"/>
      <c r="D181" s="3"/>
      <c r="E181" s="3"/>
      <c r="F181" s="3"/>
      <c r="G181" s="3"/>
      <c r="H181" s="3"/>
      <c r="I181" s="3"/>
      <c r="J181" s="3"/>
      <c r="K181" s="3"/>
      <c r="L181" s="3"/>
    </row>
    <row r="182" spans="1:12" ht="15.6" x14ac:dyDescent="0.3">
      <c r="A182" s="3"/>
      <c r="B182" s="3"/>
      <c r="C182" s="3"/>
      <c r="D182" s="3"/>
      <c r="E182" s="3"/>
      <c r="F182" s="3"/>
      <c r="G182" s="3"/>
      <c r="H182" s="3"/>
      <c r="I182" s="3"/>
      <c r="J182" s="3"/>
      <c r="K182" s="3"/>
      <c r="L182" s="3"/>
    </row>
    <row r="183" spans="1:12" ht="15.6" x14ac:dyDescent="0.3">
      <c r="A183" s="3"/>
      <c r="B183" s="3"/>
      <c r="C183" s="3"/>
      <c r="D183" s="3"/>
      <c r="E183" s="3"/>
      <c r="F183" s="3"/>
      <c r="G183" s="3"/>
      <c r="H183" s="3"/>
      <c r="I183" s="3"/>
      <c r="J183" s="3"/>
      <c r="K183" s="3"/>
      <c r="L183" s="3"/>
    </row>
    <row r="184" spans="1:12" ht="15.6" x14ac:dyDescent="0.3">
      <c r="I184" s="3"/>
      <c r="J184" s="3"/>
      <c r="K184" s="3"/>
      <c r="L184" s="3"/>
    </row>
    <row r="185" spans="1:12" ht="15.6" x14ac:dyDescent="0.3">
      <c r="I185" s="3"/>
      <c r="J185" s="3"/>
      <c r="K185" s="3"/>
      <c r="L185" s="3"/>
    </row>
    <row r="186" spans="1:12" ht="15.6" x14ac:dyDescent="0.3">
      <c r="I186" s="3"/>
      <c r="J186" s="3"/>
      <c r="K186" s="3"/>
      <c r="L186" s="3"/>
    </row>
    <row r="187" spans="1:12" ht="15.6" x14ac:dyDescent="0.3">
      <c r="I187" s="3"/>
      <c r="J187" s="3"/>
      <c r="K187" s="3"/>
      <c r="L187" s="3"/>
    </row>
    <row r="188" spans="1:12" ht="15.6" x14ac:dyDescent="0.3">
      <c r="I188" s="3"/>
      <c r="J188" s="3"/>
      <c r="K188" s="3"/>
      <c r="L188" s="3"/>
    </row>
    <row r="189" spans="1:12" ht="15.6" x14ac:dyDescent="0.3">
      <c r="I189" s="3"/>
      <c r="J189" s="3"/>
      <c r="K189" s="3"/>
      <c r="L189" s="3"/>
    </row>
    <row r="190" spans="1:12" ht="15.6" x14ac:dyDescent="0.3">
      <c r="I190" s="3"/>
      <c r="J190" s="3"/>
      <c r="K190" s="3"/>
      <c r="L190" s="3"/>
    </row>
    <row r="191" spans="1:12" ht="15.6" x14ac:dyDescent="0.3">
      <c r="I191" s="3"/>
      <c r="J191" s="3"/>
      <c r="K191" s="3"/>
      <c r="L191" s="3"/>
    </row>
    <row r="192" spans="1:12" ht="15.6" x14ac:dyDescent="0.3">
      <c r="I192" s="3"/>
      <c r="J192" s="3"/>
      <c r="K192" s="3"/>
      <c r="L192" s="3"/>
    </row>
    <row r="193" spans="9:12" ht="15.6" x14ac:dyDescent="0.3">
      <c r="I193" s="3"/>
      <c r="J193" s="3"/>
      <c r="K193" s="3"/>
      <c r="L193" s="3"/>
    </row>
    <row r="194" spans="9:12" ht="15.6" x14ac:dyDescent="0.3">
      <c r="I194" s="3"/>
      <c r="J194" s="3"/>
      <c r="K194" s="3"/>
      <c r="L194" s="3"/>
    </row>
    <row r="195" spans="9:12" ht="15.6" x14ac:dyDescent="0.3">
      <c r="I195" s="3"/>
      <c r="J195" s="3"/>
      <c r="K195" s="3"/>
      <c r="L195" s="3"/>
    </row>
    <row r="196" spans="9:12" ht="15.6" x14ac:dyDescent="0.3">
      <c r="I196" s="3"/>
      <c r="J196" s="3"/>
      <c r="K196" s="3"/>
      <c r="L196" s="3"/>
    </row>
  </sheetData>
  <sheetProtection selectLockedCells="1"/>
  <mergeCells count="6">
    <mergeCell ref="B64:I64"/>
    <mergeCell ref="A23:I23"/>
    <mergeCell ref="A29:I29"/>
    <mergeCell ref="A66:I66"/>
    <mergeCell ref="A25:I25"/>
    <mergeCell ref="A28:I28"/>
  </mergeCells>
  <printOptions horizontalCentered="1"/>
  <pageMargins left="0.7" right="0.7" top="0.75" bottom="0.75" header="0.3" footer="0.3"/>
  <pageSetup scale="51" orientation="landscape" horizontalDpi="4294967293" r:id="rId1"/>
  <rowBreaks count="1" manualBreakCount="1">
    <brk id="29" max="7" man="1"/>
  </rowBreaks>
  <ignoredErrors>
    <ignoredError sqref="E60:E61 E56:E5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5"/>
  <sheetViews>
    <sheetView zoomScale="60" zoomScaleNormal="60" workbookViewId="0"/>
  </sheetViews>
  <sheetFormatPr defaultRowHeight="14.4" x14ac:dyDescent="0.3"/>
  <cols>
    <col min="1" max="1" width="37.88671875" customWidth="1"/>
    <col min="2" max="2" width="24.5546875" bestFit="1" customWidth="1"/>
    <col min="3" max="6" width="20.5546875" customWidth="1"/>
    <col min="7" max="7" width="23" customWidth="1"/>
    <col min="8" max="8" width="22.5546875" customWidth="1"/>
    <col min="10" max="10" width="20.88671875" customWidth="1"/>
  </cols>
  <sheetData>
    <row r="1" spans="1:25" ht="24.75" customHeight="1" x14ac:dyDescent="0.3">
      <c r="A1" s="2" t="s">
        <v>99</v>
      </c>
      <c r="B1" s="5"/>
      <c r="C1" s="5"/>
      <c r="D1" s="5"/>
      <c r="E1" s="5"/>
      <c r="F1" s="5"/>
      <c r="G1" s="28"/>
      <c r="H1" s="28"/>
    </row>
    <row r="2" spans="1:25" ht="24.75" customHeight="1" x14ac:dyDescent="0.3">
      <c r="A2" s="180" t="s">
        <v>98</v>
      </c>
      <c r="B2" s="5"/>
      <c r="C2" s="5"/>
      <c r="D2" s="5"/>
      <c r="E2" s="5"/>
      <c r="F2" s="5"/>
      <c r="G2" s="28"/>
      <c r="H2" s="28"/>
    </row>
    <row r="3" spans="1:25" ht="24.75" customHeight="1" x14ac:dyDescent="0.3">
      <c r="A3" s="181">
        <f>TOTALALA!A13</f>
        <v>44255</v>
      </c>
      <c r="C3" s="5"/>
      <c r="D3" s="5"/>
      <c r="E3" s="5"/>
      <c r="F3" s="5"/>
      <c r="G3" s="28"/>
      <c r="H3" s="28"/>
    </row>
    <row r="4" spans="1:25" ht="13.5" customHeight="1" x14ac:dyDescent="0.3">
      <c r="A4" s="5"/>
      <c r="B4" s="5"/>
      <c r="C4" s="5"/>
      <c r="D4" s="5"/>
      <c r="E4" s="5"/>
      <c r="F4" s="5"/>
      <c r="G4" s="28"/>
      <c r="H4" s="28"/>
    </row>
    <row r="5" spans="1:25" s="121" customFormat="1" ht="24.75" customHeight="1" x14ac:dyDescent="0.3">
      <c r="A5" s="140" t="s">
        <v>69</v>
      </c>
      <c r="B5" s="141"/>
      <c r="C5" s="142" t="s">
        <v>4</v>
      </c>
      <c r="D5" s="142" t="s">
        <v>4</v>
      </c>
      <c r="E5" s="142" t="s">
        <v>4</v>
      </c>
      <c r="F5" s="142" t="s">
        <v>6</v>
      </c>
      <c r="G5" s="143" t="s">
        <v>14</v>
      </c>
      <c r="H5" s="142" t="s">
        <v>20</v>
      </c>
    </row>
    <row r="6" spans="1:25" s="121" customFormat="1" ht="41.25" customHeight="1" x14ac:dyDescent="0.3">
      <c r="A6" s="144"/>
      <c r="B6" s="141"/>
      <c r="C6" s="145" t="s">
        <v>13</v>
      </c>
      <c r="D6" s="145" t="s">
        <v>5</v>
      </c>
      <c r="E6" s="145" t="s">
        <v>6</v>
      </c>
      <c r="F6" s="145" t="s">
        <v>7</v>
      </c>
      <c r="G6" s="146" t="s">
        <v>13</v>
      </c>
      <c r="H6" s="145" t="str">
        <f>TOTALALA!H17</f>
        <v>FY21 - FY20</v>
      </c>
      <c r="J6" s="213"/>
      <c r="K6" s="214"/>
      <c r="L6" s="214"/>
      <c r="M6" s="214"/>
      <c r="N6" s="214"/>
      <c r="O6" s="214"/>
      <c r="P6" s="214"/>
      <c r="Q6" s="214"/>
      <c r="R6" s="214"/>
      <c r="S6" s="214"/>
      <c r="T6" s="214"/>
      <c r="U6" s="214"/>
      <c r="V6" s="214"/>
      <c r="W6" s="214"/>
      <c r="X6" s="214"/>
      <c r="Y6" s="214"/>
    </row>
    <row r="7" spans="1:25" ht="22.35" customHeight="1" x14ac:dyDescent="0.3">
      <c r="A7" s="20" t="s">
        <v>78</v>
      </c>
      <c r="B7" s="202"/>
      <c r="C7" s="202">
        <v>2315282.2599999998</v>
      </c>
      <c r="D7" s="202">
        <v>1803884</v>
      </c>
      <c r="E7" s="202">
        <f>C7-D7</f>
        <v>511398.25999999978</v>
      </c>
      <c r="F7" s="156">
        <f>E7/D7</f>
        <v>0.28349841785835439</v>
      </c>
      <c r="G7" s="202">
        <v>2594355.5099999998</v>
      </c>
      <c r="H7" s="202">
        <f>C7-G7</f>
        <v>-279073.25</v>
      </c>
      <c r="J7" s="183"/>
      <c r="L7" s="183"/>
      <c r="M7" s="183"/>
      <c r="N7" s="183"/>
      <c r="O7" s="183"/>
      <c r="P7" s="183"/>
      <c r="Q7" s="183"/>
      <c r="R7" s="183"/>
      <c r="S7" s="183"/>
      <c r="T7" s="183"/>
      <c r="U7" s="183"/>
      <c r="V7" s="183"/>
      <c r="W7" s="183"/>
      <c r="X7" s="183"/>
      <c r="Y7" s="183"/>
    </row>
    <row r="8" spans="1:25" ht="22.35" customHeight="1" x14ac:dyDescent="0.3">
      <c r="A8" s="20" t="s">
        <v>84</v>
      </c>
      <c r="B8" s="202"/>
      <c r="C8" s="202">
        <v>1164466.5</v>
      </c>
      <c r="D8" s="202">
        <v>1247950.6499999999</v>
      </c>
      <c r="E8" s="202">
        <f t="shared" ref="E8:E20" si="0">C8-D8</f>
        <v>-83484.149999999907</v>
      </c>
      <c r="F8" s="156">
        <f t="shared" ref="F8:F19" si="1">E8/D8</f>
        <v>-6.6896996287473323E-2</v>
      </c>
      <c r="G8" s="202">
        <v>1393937.63</v>
      </c>
      <c r="H8" s="202">
        <f t="shared" ref="H8:H20" si="2">C8-G8</f>
        <v>-229471.12999999989</v>
      </c>
      <c r="J8" s="215"/>
      <c r="L8" s="183"/>
      <c r="M8" s="183"/>
      <c r="N8" s="183"/>
      <c r="O8" s="183"/>
      <c r="P8" s="183"/>
      <c r="Q8" s="183"/>
      <c r="R8" s="183"/>
      <c r="S8" s="183"/>
      <c r="T8" s="183"/>
      <c r="U8" s="183"/>
      <c r="V8" s="183"/>
      <c r="W8" s="183"/>
      <c r="X8" s="183"/>
      <c r="Y8" s="183"/>
    </row>
    <row r="9" spans="1:25" ht="22.35" customHeight="1" x14ac:dyDescent="0.3">
      <c r="A9" s="20" t="s">
        <v>181</v>
      </c>
      <c r="B9" s="202"/>
      <c r="C9" s="202">
        <v>59857.410000000091</v>
      </c>
      <c r="D9" s="202">
        <v>238654.7345614738</v>
      </c>
      <c r="E9" s="202">
        <f t="shared" si="0"/>
        <v>-178797.32456147371</v>
      </c>
      <c r="F9" s="156">
        <f t="shared" si="1"/>
        <v>-0.74918825679286183</v>
      </c>
      <c r="G9" s="202">
        <v>136186.99000000019</v>
      </c>
      <c r="H9" s="202">
        <f t="shared" si="2"/>
        <v>-76329.580000000104</v>
      </c>
      <c r="J9" s="215"/>
      <c r="L9" s="183"/>
      <c r="M9" s="183"/>
      <c r="N9" s="183"/>
      <c r="O9" s="183"/>
      <c r="P9" s="183"/>
      <c r="Q9" s="183"/>
      <c r="R9" s="183"/>
      <c r="S9" s="183"/>
      <c r="T9" s="183"/>
      <c r="U9" s="183"/>
      <c r="V9" s="183"/>
      <c r="W9" s="183"/>
      <c r="X9" s="183"/>
      <c r="Y9" s="183"/>
    </row>
    <row r="10" spans="1:25" ht="22.35" customHeight="1" x14ac:dyDescent="0.3">
      <c r="A10" s="20" t="s">
        <v>85</v>
      </c>
      <c r="B10" s="202"/>
      <c r="C10" s="202">
        <v>47849.04</v>
      </c>
      <c r="D10" s="202">
        <v>113818</v>
      </c>
      <c r="E10" s="202">
        <f t="shared" si="0"/>
        <v>-65968.959999999992</v>
      </c>
      <c r="F10" s="156">
        <f t="shared" si="1"/>
        <v>-0.57960041469714796</v>
      </c>
      <c r="G10" s="202">
        <v>562646.55000000005</v>
      </c>
      <c r="H10" s="202">
        <f t="shared" si="2"/>
        <v>-514797.51000000007</v>
      </c>
      <c r="J10" s="215"/>
      <c r="L10" s="215"/>
      <c r="M10" s="183"/>
      <c r="N10" s="183"/>
      <c r="O10" s="183"/>
      <c r="P10" s="183"/>
      <c r="Q10" s="183"/>
      <c r="R10" s="183"/>
      <c r="S10" s="183"/>
      <c r="T10" s="183"/>
      <c r="U10" s="183"/>
      <c r="V10" s="183"/>
      <c r="W10" s="183"/>
      <c r="X10" s="183"/>
      <c r="Y10" s="183"/>
    </row>
    <row r="11" spans="1:25" ht="22.35" customHeight="1" x14ac:dyDescent="0.3">
      <c r="A11" s="20" t="s">
        <v>182</v>
      </c>
      <c r="B11" s="202"/>
      <c r="C11" s="268">
        <v>-223667.23</v>
      </c>
      <c r="D11" s="202">
        <v>15452.836082923801</v>
      </c>
      <c r="E11" s="202">
        <f t="shared" si="0"/>
        <v>-239120.06608292382</v>
      </c>
      <c r="F11" s="156">
        <f t="shared" si="1"/>
        <v>-15.474186408226002</v>
      </c>
      <c r="G11" s="202">
        <v>-1252605.3999999999</v>
      </c>
      <c r="H11" s="202">
        <f t="shared" si="2"/>
        <v>1028938.1699999999</v>
      </c>
      <c r="J11" s="215"/>
      <c r="L11" s="183"/>
      <c r="M11" s="183"/>
      <c r="N11" s="183"/>
      <c r="O11" s="183"/>
      <c r="P11" s="183"/>
      <c r="Q11" s="183"/>
      <c r="R11" s="183"/>
      <c r="S11" s="183"/>
      <c r="T11" s="183"/>
      <c r="U11" s="183"/>
      <c r="V11" s="183"/>
      <c r="W11" s="183"/>
      <c r="X11" s="183"/>
      <c r="Y11" s="183"/>
    </row>
    <row r="12" spans="1:25" ht="22.35" customHeight="1" x14ac:dyDescent="0.3">
      <c r="A12" s="20" t="s">
        <v>66</v>
      </c>
      <c r="B12" s="202"/>
      <c r="C12" s="269">
        <f>181642.47</f>
        <v>181642.47</v>
      </c>
      <c r="D12" s="202">
        <v>403767.70501759701</v>
      </c>
      <c r="E12" s="202">
        <f t="shared" si="0"/>
        <v>-222125.23501759701</v>
      </c>
      <c r="F12" s="156">
        <f t="shared" si="1"/>
        <v>-0.55013125680251307</v>
      </c>
      <c r="G12" s="202">
        <v>1877725.57</v>
      </c>
      <c r="H12" s="202">
        <f t="shared" si="2"/>
        <v>-1696083.1</v>
      </c>
      <c r="I12" s="152"/>
      <c r="J12" s="215"/>
      <c r="L12" s="215"/>
      <c r="M12" s="183"/>
      <c r="N12" s="183"/>
      <c r="O12" s="183"/>
      <c r="P12" s="183"/>
      <c r="Q12" s="183"/>
      <c r="R12" s="183"/>
      <c r="S12" s="183"/>
      <c r="T12" s="183"/>
      <c r="U12" s="183"/>
      <c r="V12" s="183"/>
      <c r="W12" s="183"/>
      <c r="X12" s="183"/>
      <c r="Y12" s="183"/>
    </row>
    <row r="13" spans="1:25" ht="22.35" customHeight="1" x14ac:dyDescent="0.3">
      <c r="A13" s="20" t="s">
        <v>67</v>
      </c>
      <c r="B13" s="202"/>
      <c r="C13" s="202">
        <v>9357.9699999999993</v>
      </c>
      <c r="D13" s="202">
        <v>8467.0000000000091</v>
      </c>
      <c r="E13" s="202">
        <f t="shared" si="0"/>
        <v>890.96999999999025</v>
      </c>
      <c r="F13" s="156">
        <f t="shared" si="1"/>
        <v>0.10522853430967158</v>
      </c>
      <c r="G13" s="202">
        <v>9857.33</v>
      </c>
      <c r="H13" s="202">
        <f t="shared" si="2"/>
        <v>-499.36000000000058</v>
      </c>
      <c r="J13" s="215"/>
      <c r="L13" s="216"/>
      <c r="M13" s="183"/>
      <c r="N13" s="183"/>
      <c r="O13" s="183"/>
      <c r="P13" s="183"/>
      <c r="Q13" s="183"/>
      <c r="R13" s="183"/>
      <c r="S13" s="183"/>
      <c r="T13" s="183"/>
      <c r="U13" s="183"/>
      <c r="V13" s="183"/>
      <c r="W13" s="183"/>
      <c r="X13" s="183"/>
      <c r="Y13" s="183"/>
    </row>
    <row r="14" spans="1:25" ht="22.35" customHeight="1" x14ac:dyDescent="0.3">
      <c r="A14" s="20" t="s">
        <v>68</v>
      </c>
      <c r="B14" s="202"/>
      <c r="C14" s="202">
        <v>67951.539999999994</v>
      </c>
      <c r="D14" s="202">
        <v>255902.95499999999</v>
      </c>
      <c r="E14" s="202">
        <f t="shared" si="0"/>
        <v>-187951.41499999998</v>
      </c>
      <c r="F14" s="156">
        <f t="shared" si="1"/>
        <v>-0.73446363681107152</v>
      </c>
      <c r="G14" s="202">
        <v>137150.78</v>
      </c>
      <c r="H14" s="202">
        <f t="shared" si="2"/>
        <v>-69199.240000000005</v>
      </c>
      <c r="J14" s="215"/>
      <c r="L14" s="215"/>
      <c r="M14" s="183"/>
      <c r="N14" s="183"/>
      <c r="O14" s="183"/>
      <c r="P14" s="183"/>
      <c r="Q14" s="183"/>
      <c r="R14" s="183"/>
      <c r="S14" s="183"/>
      <c r="T14" s="183"/>
      <c r="U14" s="183"/>
      <c r="V14" s="183"/>
      <c r="W14" s="183"/>
      <c r="X14" s="183"/>
      <c r="Y14" s="183"/>
    </row>
    <row r="15" spans="1:25" s="169" customFormat="1" ht="22.35" customHeight="1" x14ac:dyDescent="0.3">
      <c r="A15" s="20" t="s">
        <v>104</v>
      </c>
      <c r="B15" s="202"/>
      <c r="C15" s="202">
        <v>5545.57</v>
      </c>
      <c r="D15" s="202">
        <v>25000</v>
      </c>
      <c r="E15" s="202">
        <f t="shared" si="0"/>
        <v>-19454.43</v>
      </c>
      <c r="F15" s="156">
        <f t="shared" si="1"/>
        <v>-0.77817720000000001</v>
      </c>
      <c r="G15" s="202">
        <v>10559.94</v>
      </c>
      <c r="H15" s="202">
        <f t="shared" si="2"/>
        <v>-5014.3700000000008</v>
      </c>
      <c r="J15" s="215"/>
      <c r="L15" s="215"/>
      <c r="M15" s="183"/>
      <c r="N15" s="183"/>
      <c r="O15" s="183"/>
      <c r="P15" s="183"/>
      <c r="Q15" s="183"/>
      <c r="R15" s="183"/>
      <c r="S15" s="183"/>
      <c r="T15" s="183"/>
      <c r="U15" s="183"/>
      <c r="V15" s="183"/>
      <c r="W15" s="183"/>
      <c r="X15" s="183"/>
      <c r="Y15" s="183"/>
    </row>
    <row r="16" spans="1:25" ht="22.35" customHeight="1" x14ac:dyDescent="0.3">
      <c r="A16" s="20" t="s">
        <v>79</v>
      </c>
      <c r="B16" s="202"/>
      <c r="C16" s="202">
        <v>341858.65</v>
      </c>
      <c r="D16" s="202">
        <f>1847211.5-1500000</f>
        <v>347211.5</v>
      </c>
      <c r="E16" s="202">
        <f t="shared" si="0"/>
        <v>-5352.8499999999767</v>
      </c>
      <c r="F16" s="156">
        <f t="shared" si="1"/>
        <v>-1.5416684067203928E-2</v>
      </c>
      <c r="G16" s="202">
        <v>373615.6</v>
      </c>
      <c r="H16" s="202">
        <f t="shared" si="2"/>
        <v>-31756.949999999953</v>
      </c>
      <c r="J16" s="215"/>
      <c r="K16" s="183"/>
      <c r="L16" s="183"/>
      <c r="M16" s="183"/>
      <c r="N16" s="183"/>
      <c r="O16" s="183"/>
      <c r="P16" s="183"/>
      <c r="Q16" s="183"/>
      <c r="R16" s="183"/>
      <c r="S16" s="183"/>
      <c r="T16" s="183"/>
      <c r="U16" s="183"/>
      <c r="V16" s="183"/>
      <c r="W16" s="183"/>
      <c r="X16" s="183"/>
      <c r="Y16" s="183"/>
    </row>
    <row r="17" spans="1:25" s="169" customFormat="1" ht="22.35" customHeight="1" x14ac:dyDescent="0.3">
      <c r="A17" s="20" t="s">
        <v>128</v>
      </c>
      <c r="B17" s="202"/>
      <c r="C17" s="202">
        <v>1500000</v>
      </c>
      <c r="D17" s="202">
        <v>1500000</v>
      </c>
      <c r="E17" s="202">
        <f t="shared" si="0"/>
        <v>0</v>
      </c>
      <c r="F17" s="156">
        <f t="shared" si="1"/>
        <v>0</v>
      </c>
      <c r="G17" s="202">
        <v>0</v>
      </c>
      <c r="H17" s="202">
        <f t="shared" si="2"/>
        <v>1500000</v>
      </c>
      <c r="J17" s="215"/>
      <c r="K17" s="183"/>
      <c r="L17" s="183"/>
      <c r="M17" s="183"/>
      <c r="N17" s="183"/>
      <c r="O17" s="183"/>
      <c r="P17" s="183"/>
      <c r="Q17" s="183"/>
      <c r="R17" s="183"/>
      <c r="S17" s="183"/>
      <c r="T17" s="183"/>
      <c r="U17" s="183"/>
      <c r="V17" s="183"/>
      <c r="W17" s="183"/>
      <c r="X17" s="183"/>
      <c r="Y17" s="183"/>
    </row>
    <row r="18" spans="1:25" ht="22.35" customHeight="1" x14ac:dyDescent="0.3">
      <c r="A18" s="20" t="s">
        <v>80</v>
      </c>
      <c r="B18" s="202"/>
      <c r="C18" s="202">
        <v>151528.68</v>
      </c>
      <c r="D18" s="202">
        <v>162993</v>
      </c>
      <c r="E18" s="202">
        <f t="shared" si="0"/>
        <v>-11464.320000000007</v>
      </c>
      <c r="F18" s="156">
        <f t="shared" si="1"/>
        <v>-7.0336272109845249E-2</v>
      </c>
      <c r="G18" s="202">
        <v>173323.65</v>
      </c>
      <c r="H18" s="202">
        <f t="shared" si="2"/>
        <v>-21794.97</v>
      </c>
      <c r="J18" s="215"/>
      <c r="K18" s="183"/>
      <c r="L18" s="215"/>
      <c r="M18" s="183"/>
      <c r="N18" s="183"/>
      <c r="O18" s="183"/>
      <c r="P18" s="183"/>
      <c r="Q18" s="183"/>
      <c r="R18" s="183"/>
      <c r="S18" s="183"/>
      <c r="T18" s="183"/>
      <c r="U18" s="183"/>
      <c r="V18" s="183"/>
      <c r="W18" s="183"/>
      <c r="X18" s="183"/>
      <c r="Y18" s="183"/>
    </row>
    <row r="19" spans="1:25" s="169" customFormat="1" ht="22.35" customHeight="1" x14ac:dyDescent="0.3">
      <c r="A19" s="204" t="s">
        <v>22</v>
      </c>
      <c r="B19" s="221"/>
      <c r="C19" s="202">
        <v>1536006.58</v>
      </c>
      <c r="D19" s="202">
        <v>1303500</v>
      </c>
      <c r="E19" s="202">
        <f t="shared" si="0"/>
        <v>232506.58000000007</v>
      </c>
      <c r="F19" s="156">
        <f t="shared" si="1"/>
        <v>0.17837098580744157</v>
      </c>
      <c r="G19" s="202">
        <v>74212.399999999994</v>
      </c>
      <c r="H19" s="202">
        <f t="shared" si="2"/>
        <v>1461794.1800000002</v>
      </c>
      <c r="J19" s="215"/>
      <c r="K19" s="183"/>
      <c r="L19" s="215"/>
      <c r="M19" s="183"/>
      <c r="N19" s="183"/>
      <c r="O19" s="183"/>
      <c r="P19" s="183"/>
      <c r="Q19" s="183"/>
      <c r="R19" s="183"/>
      <c r="S19" s="183"/>
      <c r="T19" s="183"/>
      <c r="U19" s="183"/>
      <c r="V19" s="183"/>
      <c r="W19" s="183"/>
      <c r="X19" s="183"/>
      <c r="Y19" s="183"/>
    </row>
    <row r="20" spans="1:25" s="169" customFormat="1" ht="22.35" customHeight="1" x14ac:dyDescent="0.3">
      <c r="A20" s="204" t="s">
        <v>105</v>
      </c>
      <c r="B20" s="202"/>
      <c r="C20" s="202">
        <v>0</v>
      </c>
      <c r="D20" s="202">
        <v>0</v>
      </c>
      <c r="E20" s="202">
        <f t="shared" si="0"/>
        <v>0</v>
      </c>
      <c r="F20" s="156">
        <v>0</v>
      </c>
      <c r="G20" s="202">
        <v>52.960000000000903</v>
      </c>
      <c r="H20" s="202">
        <f t="shared" si="2"/>
        <v>-52.960000000000903</v>
      </c>
      <c r="J20" s="215"/>
      <c r="K20" s="183"/>
      <c r="L20" s="215"/>
      <c r="M20" s="183"/>
      <c r="N20" s="183"/>
      <c r="O20" s="183"/>
      <c r="P20" s="183"/>
      <c r="Q20" s="183"/>
      <c r="R20" s="183"/>
      <c r="S20" s="183"/>
      <c r="T20" s="183"/>
      <c r="U20" s="183"/>
      <c r="V20" s="183"/>
      <c r="W20" s="183"/>
      <c r="X20" s="183"/>
      <c r="Y20" s="183"/>
    </row>
    <row r="21" spans="1:25" s="169" customFormat="1" ht="22.35" customHeight="1" thickBot="1" x14ac:dyDescent="0.35">
      <c r="A21" s="36" t="s">
        <v>86</v>
      </c>
      <c r="B21" s="197"/>
      <c r="C21" s="203">
        <f>SUM(C7:C20)</f>
        <v>7157679.4399999995</v>
      </c>
      <c r="D21" s="203">
        <f>SUM(D7:D20)</f>
        <v>7426602.3806619942</v>
      </c>
      <c r="E21" s="197">
        <f>SUM(E7:E20)</f>
        <v>-268922.94066199457</v>
      </c>
      <c r="F21" s="198">
        <f>+E21/D21</f>
        <v>-3.6210763263997886E-2</v>
      </c>
      <c r="G21" s="203">
        <f>SUM(G7:G20)</f>
        <v>6091019.5100000007</v>
      </c>
      <c r="H21" s="203">
        <f>SUM(H7:H20)</f>
        <v>1066659.93</v>
      </c>
      <c r="J21" s="217"/>
      <c r="K21" s="183"/>
      <c r="L21" s="215"/>
      <c r="M21" s="183"/>
      <c r="N21" s="183"/>
      <c r="O21" s="183"/>
      <c r="P21" s="183"/>
      <c r="Q21" s="183"/>
      <c r="R21" s="183"/>
      <c r="S21" s="183"/>
      <c r="T21" s="183"/>
      <c r="U21" s="183"/>
      <c r="V21" s="183"/>
      <c r="W21" s="183"/>
      <c r="X21" s="183"/>
      <c r="Y21" s="183"/>
    </row>
    <row r="22" spans="1:25" ht="119.1" customHeight="1" x14ac:dyDescent="0.3">
      <c r="A22" s="272" t="s">
        <v>175</v>
      </c>
      <c r="B22" s="273"/>
      <c r="C22" s="273"/>
      <c r="D22" s="273"/>
      <c r="E22" s="273"/>
      <c r="F22" s="273"/>
      <c r="G22" s="273"/>
      <c r="H22" s="273"/>
      <c r="J22" s="254"/>
      <c r="K22" s="183"/>
      <c r="L22" s="215"/>
      <c r="M22" s="183"/>
      <c r="N22" s="183"/>
      <c r="O22" s="183"/>
      <c r="P22" s="183"/>
      <c r="Q22" s="183"/>
      <c r="R22" s="183"/>
      <c r="S22" s="183"/>
      <c r="T22" s="183"/>
      <c r="U22" s="183"/>
      <c r="V22" s="183"/>
      <c r="W22" s="183"/>
      <c r="X22" s="183"/>
      <c r="Y22" s="183"/>
    </row>
    <row r="23" spans="1:25" ht="24.9" customHeight="1" x14ac:dyDescent="0.3">
      <c r="A23" s="196" t="s">
        <v>127</v>
      </c>
      <c r="B23" s="195"/>
      <c r="C23" s="195"/>
      <c r="D23" s="194"/>
      <c r="E23" s="194"/>
      <c r="F23" s="218"/>
      <c r="G23" s="194"/>
      <c r="H23" s="195"/>
    </row>
    <row r="24" spans="1:25" ht="120" customHeight="1" x14ac:dyDescent="0.3">
      <c r="A24" s="276" t="s">
        <v>192</v>
      </c>
      <c r="B24" s="275"/>
      <c r="C24" s="275"/>
      <c r="D24" s="275"/>
      <c r="E24" s="275"/>
      <c r="F24" s="275"/>
      <c r="G24" s="275"/>
      <c r="H24" s="275"/>
      <c r="J24" s="254"/>
    </row>
    <row r="25" spans="1:25" ht="15.6" customHeight="1" x14ac:dyDescent="0.35">
      <c r="A25" s="277"/>
      <c r="B25" s="278"/>
      <c r="C25" s="278"/>
      <c r="D25" s="278"/>
      <c r="E25" s="278"/>
      <c r="F25" s="278"/>
      <c r="G25" s="278"/>
      <c r="H25" s="147">
        <v>3</v>
      </c>
      <c r="I25" s="1"/>
      <c r="J25" s="1"/>
      <c r="K25" s="1"/>
      <c r="L25" s="1"/>
      <c r="M25" s="1"/>
    </row>
    <row r="26" spans="1:25" ht="24.9" customHeight="1" x14ac:dyDescent="0.3">
      <c r="A26" s="40" t="s">
        <v>183</v>
      </c>
      <c r="B26" s="169"/>
      <c r="C26" s="169"/>
      <c r="D26" s="169"/>
      <c r="E26" s="169"/>
      <c r="F26" s="169"/>
      <c r="G26" s="169"/>
      <c r="H26" s="169"/>
      <c r="I26" s="169"/>
    </row>
    <row r="27" spans="1:25" ht="88.5" customHeight="1" x14ac:dyDescent="0.3">
      <c r="A27" s="276" t="s">
        <v>166</v>
      </c>
      <c r="B27" s="275"/>
      <c r="C27" s="275"/>
      <c r="D27" s="275"/>
      <c r="E27" s="275"/>
      <c r="F27" s="275"/>
      <c r="G27" s="275"/>
      <c r="H27" s="275"/>
      <c r="J27" s="254"/>
      <c r="K27" s="169"/>
      <c r="L27" s="169"/>
      <c r="M27" s="169"/>
      <c r="N27" s="169"/>
      <c r="O27" s="169"/>
      <c r="P27" s="169"/>
      <c r="Q27" s="169"/>
      <c r="R27" s="169"/>
      <c r="S27" s="169"/>
      <c r="T27" s="169"/>
      <c r="U27" s="169"/>
      <c r="V27" s="169"/>
      <c r="W27" s="169"/>
      <c r="X27" s="169"/>
      <c r="Y27" s="169"/>
    </row>
    <row r="28" spans="1:25" ht="18" customHeight="1" x14ac:dyDescent="0.3">
      <c r="A28" s="40" t="s">
        <v>77</v>
      </c>
      <c r="B28" s="25"/>
      <c r="C28" s="25"/>
      <c r="D28" s="21"/>
      <c r="E28" s="21"/>
      <c r="F28" s="22"/>
      <c r="G28" s="21"/>
      <c r="H28" s="25"/>
    </row>
    <row r="29" spans="1:25" ht="121.2" customHeight="1" x14ac:dyDescent="0.3">
      <c r="A29" s="274" t="s">
        <v>188</v>
      </c>
      <c r="B29" s="275"/>
      <c r="C29" s="275"/>
      <c r="D29" s="275"/>
      <c r="E29" s="275"/>
      <c r="F29" s="275"/>
      <c r="G29" s="275"/>
      <c r="H29" s="275"/>
      <c r="O29" t="s">
        <v>83</v>
      </c>
    </row>
    <row r="30" spans="1:25" ht="20.399999999999999" customHeight="1" x14ac:dyDescent="0.3">
      <c r="A30" s="40" t="s">
        <v>88</v>
      </c>
      <c r="B30" s="25"/>
      <c r="C30" s="25"/>
      <c r="D30" s="21"/>
      <c r="E30" s="21"/>
      <c r="F30" s="22"/>
      <c r="G30" s="21"/>
      <c r="H30" s="25"/>
    </row>
    <row r="31" spans="1:25" ht="54" customHeight="1" x14ac:dyDescent="0.3">
      <c r="A31" s="276" t="s">
        <v>174</v>
      </c>
      <c r="B31" s="275"/>
      <c r="C31" s="275"/>
      <c r="D31" s="275"/>
      <c r="E31" s="275"/>
      <c r="F31" s="275"/>
      <c r="G31" s="275"/>
      <c r="H31" s="275"/>
      <c r="J31" s="169"/>
    </row>
    <row r="32" spans="1:25" ht="18.600000000000001" customHeight="1" x14ac:dyDescent="0.3">
      <c r="A32" s="40" t="s">
        <v>54</v>
      </c>
      <c r="B32" s="25"/>
      <c r="C32" s="25"/>
      <c r="D32" s="21"/>
      <c r="E32" s="21"/>
      <c r="F32" s="22"/>
      <c r="G32" s="21"/>
      <c r="H32" s="25"/>
    </row>
    <row r="33" spans="1:10" ht="34.35" customHeight="1" x14ac:dyDescent="0.3">
      <c r="A33" s="276" t="s">
        <v>167</v>
      </c>
      <c r="B33" s="275"/>
      <c r="C33" s="275"/>
      <c r="D33" s="275"/>
      <c r="E33" s="275"/>
      <c r="F33" s="275"/>
      <c r="G33" s="275"/>
      <c r="H33" s="275"/>
    </row>
    <row r="34" spans="1:10" ht="9" customHeight="1" x14ac:dyDescent="0.3">
      <c r="A34" s="40"/>
      <c r="B34" s="25"/>
      <c r="C34" s="25"/>
      <c r="D34" s="21"/>
      <c r="E34" s="21"/>
      <c r="F34" s="22"/>
      <c r="G34" s="21"/>
      <c r="H34" s="25"/>
    </row>
    <row r="35" spans="1:10" s="24" customFormat="1" ht="9.6" customHeight="1" x14ac:dyDescent="0.3">
      <c r="A35" s="41"/>
      <c r="B35" s="25"/>
      <c r="C35" s="21"/>
      <c r="D35" s="26"/>
      <c r="E35" s="26"/>
      <c r="F35" s="27"/>
      <c r="G35" s="26"/>
      <c r="H35" s="32"/>
    </row>
    <row r="36" spans="1:10" ht="20.100000000000001" customHeight="1" x14ac:dyDescent="0.3">
      <c r="A36" s="33" t="s">
        <v>0</v>
      </c>
      <c r="B36" s="34"/>
      <c r="C36" s="11" t="s">
        <v>4</v>
      </c>
      <c r="D36" s="11" t="s">
        <v>4</v>
      </c>
      <c r="E36" s="11" t="s">
        <v>4</v>
      </c>
      <c r="F36" s="11" t="s">
        <v>6</v>
      </c>
      <c r="G36" s="10" t="s">
        <v>14</v>
      </c>
      <c r="H36" s="11" t="s">
        <v>20</v>
      </c>
    </row>
    <row r="37" spans="1:10" ht="20.100000000000001" customHeight="1" x14ac:dyDescent="0.3">
      <c r="A37" s="4"/>
      <c r="B37" s="34"/>
      <c r="C37" s="14" t="s">
        <v>15</v>
      </c>
      <c r="D37" s="14" t="s">
        <v>5</v>
      </c>
      <c r="E37" s="14" t="s">
        <v>6</v>
      </c>
      <c r="F37" s="14" t="s">
        <v>7</v>
      </c>
      <c r="G37" s="13" t="s">
        <v>15</v>
      </c>
      <c r="H37" s="12" t="str">
        <f>H6</f>
        <v>FY21 - FY20</v>
      </c>
    </row>
    <row r="38" spans="1:10" ht="20.100000000000001" customHeight="1" x14ac:dyDescent="0.3">
      <c r="A38" s="20" t="s">
        <v>70</v>
      </c>
      <c r="B38" s="35"/>
      <c r="C38" s="155">
        <v>1357054.89</v>
      </c>
      <c r="D38" s="155">
        <v>1463343.8952076</v>
      </c>
      <c r="E38" s="155">
        <f>D38-C38</f>
        <v>106289.00520760007</v>
      </c>
      <c r="F38" s="219">
        <f>E38/D38</f>
        <v>7.2634331243457431E-2</v>
      </c>
      <c r="G38" s="155">
        <v>1686784.23</v>
      </c>
      <c r="H38" s="155">
        <f>C38-G38</f>
        <v>-329729.34000000008</v>
      </c>
      <c r="J38" s="199"/>
    </row>
    <row r="39" spans="1:10" ht="20.100000000000001" customHeight="1" x14ac:dyDescent="0.3">
      <c r="A39" s="20" t="s">
        <v>71</v>
      </c>
      <c r="B39" s="35"/>
      <c r="C39" s="155">
        <v>1143189.67</v>
      </c>
      <c r="D39" s="155">
        <v>1291904.5600426199</v>
      </c>
      <c r="E39" s="155">
        <f t="shared" ref="E39:E44" si="3">D39-C39</f>
        <v>148714.89004262001</v>
      </c>
      <c r="F39" s="219">
        <f t="shared" ref="F39:F45" si="4">E39/D39</f>
        <v>0.11511290744086693</v>
      </c>
      <c r="G39" s="155">
        <v>1543444.1</v>
      </c>
      <c r="H39" s="155">
        <f t="shared" ref="H39:H44" si="5">C39-G39</f>
        <v>-400254.43000000017</v>
      </c>
      <c r="J39" s="199"/>
    </row>
    <row r="40" spans="1:10" ht="20.100000000000001" customHeight="1" x14ac:dyDescent="0.3">
      <c r="A40" s="20" t="s">
        <v>22</v>
      </c>
      <c r="B40" s="35"/>
      <c r="C40" s="155">
        <v>1220747.21</v>
      </c>
      <c r="D40" s="155">
        <v>1499550.73561369</v>
      </c>
      <c r="E40" s="155">
        <f t="shared" si="3"/>
        <v>278803.52561369003</v>
      </c>
      <c r="F40" s="219">
        <f t="shared" si="4"/>
        <v>0.18592470330761426</v>
      </c>
      <c r="G40" s="155">
        <v>1815018.82</v>
      </c>
      <c r="H40" s="155">
        <f t="shared" si="5"/>
        <v>-594271.6100000001</v>
      </c>
      <c r="J40" s="199"/>
    </row>
    <row r="41" spans="1:10" ht="20.100000000000001" customHeight="1" x14ac:dyDescent="0.3">
      <c r="A41" s="20" t="s">
        <v>93</v>
      </c>
      <c r="B41" s="35"/>
      <c r="C41" s="155">
        <v>1449318.52</v>
      </c>
      <c r="D41" s="155">
        <v>1578064.2699797601</v>
      </c>
      <c r="E41" s="155">
        <f t="shared" si="3"/>
        <v>128745.74997976003</v>
      </c>
      <c r="F41" s="219">
        <f t="shared" si="4"/>
        <v>8.1584604904216804E-2</v>
      </c>
      <c r="G41" s="155">
        <v>1815400.42</v>
      </c>
      <c r="H41" s="155">
        <f t="shared" si="5"/>
        <v>-366081.89999999991</v>
      </c>
      <c r="J41" s="199"/>
    </row>
    <row r="42" spans="1:10" ht="20.100000000000001" customHeight="1" x14ac:dyDescent="0.3">
      <c r="A42" s="20" t="s">
        <v>72</v>
      </c>
      <c r="B42" s="35"/>
      <c r="C42" s="155">
        <v>309474.71999999997</v>
      </c>
      <c r="D42" s="155">
        <v>304304.492520281</v>
      </c>
      <c r="E42" s="155">
        <f t="shared" si="3"/>
        <v>-5170.2274797189748</v>
      </c>
      <c r="F42" s="219">
        <f t="shared" si="4"/>
        <v>-1.6990309399965216E-2</v>
      </c>
      <c r="G42" s="155">
        <v>555726.88</v>
      </c>
      <c r="H42" s="155">
        <f t="shared" si="5"/>
        <v>-246252.16000000003</v>
      </c>
    </row>
    <row r="43" spans="1:10" ht="20.100000000000001" customHeight="1" x14ac:dyDescent="0.3">
      <c r="A43" s="20" t="s">
        <v>73</v>
      </c>
      <c r="B43" s="35"/>
      <c r="C43" s="120">
        <f>550636.32+753803.7</f>
        <v>1304440.02</v>
      </c>
      <c r="D43" s="120">
        <f>513471.088199299+769478.299691648</f>
        <v>1282949.3878909471</v>
      </c>
      <c r="E43" s="155">
        <f t="shared" si="3"/>
        <v>-21490.632109052967</v>
      </c>
      <c r="F43" s="219">
        <f t="shared" si="4"/>
        <v>-1.6750958620730647E-2</v>
      </c>
      <c r="G43" s="120">
        <f>761662.87+82596.91</f>
        <v>844259.78</v>
      </c>
      <c r="H43" s="155">
        <f t="shared" si="5"/>
        <v>460180.24</v>
      </c>
    </row>
    <row r="44" spans="1:10" ht="20.100000000000001" customHeight="1" x14ac:dyDescent="0.3">
      <c r="A44" s="20" t="s">
        <v>16</v>
      </c>
      <c r="B44" s="35"/>
      <c r="C44" s="155">
        <v>894537.89999999991</v>
      </c>
      <c r="D44" s="155">
        <v>-241092.5</v>
      </c>
      <c r="E44" s="155">
        <f t="shared" si="3"/>
        <v>-1135630.3999999999</v>
      </c>
      <c r="F44" s="219">
        <f t="shared" si="4"/>
        <v>4.7103514211350408</v>
      </c>
      <c r="G44" s="155">
        <v>2082041.4399999995</v>
      </c>
      <c r="H44" s="155">
        <f t="shared" si="5"/>
        <v>-1187503.5399999996</v>
      </c>
      <c r="I44" s="152"/>
    </row>
    <row r="45" spans="1:10" ht="20.100000000000001" customHeight="1" thickBot="1" x14ac:dyDescent="0.35">
      <c r="A45" s="36" t="s">
        <v>87</v>
      </c>
      <c r="B45" s="37"/>
      <c r="C45" s="38">
        <f>SUM(C38:C44)</f>
        <v>7678762.9299999997</v>
      </c>
      <c r="D45" s="38">
        <f>SUM(D38:D44)</f>
        <v>7179024.8412548983</v>
      </c>
      <c r="E45" s="38">
        <f>SUM(E38:E44)</f>
        <v>-499738.0887451017</v>
      </c>
      <c r="F45" s="220">
        <f t="shared" si="4"/>
        <v>-6.9610859384872548E-2</v>
      </c>
      <c r="G45" s="38">
        <f>SUM(G38:G44)</f>
        <v>10342675.67</v>
      </c>
      <c r="H45" s="38">
        <f>SUM(H38:H44)</f>
        <v>-2663912.7400000002</v>
      </c>
    </row>
    <row r="46" spans="1:10" ht="11.1" customHeight="1" x14ac:dyDescent="0.3">
      <c r="A46" s="31"/>
      <c r="B46" s="31"/>
      <c r="C46" s="15"/>
      <c r="D46" s="15"/>
      <c r="E46" s="15"/>
      <c r="F46" s="16"/>
      <c r="G46" s="15"/>
      <c r="H46" s="4"/>
    </row>
    <row r="47" spans="1:10" ht="20.100000000000001" customHeight="1" thickBot="1" x14ac:dyDescent="0.35">
      <c r="A47" s="36" t="s">
        <v>159</v>
      </c>
      <c r="B47" s="39"/>
      <c r="C47" s="38">
        <f>C21-C45</f>
        <v>-521083.49000000022</v>
      </c>
      <c r="D47" s="38">
        <f>D21-D45</f>
        <v>247577.53940709587</v>
      </c>
      <c r="E47" s="38">
        <f>E21+E45</f>
        <v>-768661.02940709633</v>
      </c>
      <c r="F47" s="220">
        <f>+E47/D47</f>
        <v>-3.1047284468853782</v>
      </c>
      <c r="G47" s="38">
        <f>G21-G45</f>
        <v>-4251656.1599999992</v>
      </c>
      <c r="H47" s="38">
        <f>H21-H45</f>
        <v>3730572.67</v>
      </c>
    </row>
    <row r="48" spans="1:10" ht="16.350000000000001" customHeight="1" x14ac:dyDescent="0.3">
      <c r="A48" s="4"/>
      <c r="B48" s="4"/>
      <c r="C48" s="6"/>
      <c r="D48" s="6"/>
      <c r="E48" s="6"/>
      <c r="F48" s="8"/>
      <c r="G48" s="6"/>
      <c r="H48" s="4"/>
    </row>
    <row r="49" spans="1:22" ht="20.100000000000001" customHeight="1" x14ac:dyDescent="0.3">
      <c r="A49" s="42" t="s">
        <v>0</v>
      </c>
      <c r="B49" s="169"/>
      <c r="C49" s="169"/>
      <c r="D49" s="169"/>
      <c r="E49" s="169"/>
      <c r="F49" s="169"/>
      <c r="G49" s="169"/>
      <c r="H49" s="169"/>
    </row>
    <row r="50" spans="1:22" ht="99.6" customHeight="1" x14ac:dyDescent="0.3">
      <c r="A50" s="276" t="s">
        <v>184</v>
      </c>
      <c r="B50" s="275"/>
      <c r="C50" s="275"/>
      <c r="D50" s="275"/>
      <c r="E50" s="275"/>
      <c r="F50" s="275"/>
      <c r="G50" s="275"/>
      <c r="H50" s="275"/>
      <c r="Q50" s="183"/>
      <c r="R50" s="183"/>
      <c r="S50" s="183"/>
      <c r="T50" s="183"/>
      <c r="U50" s="183"/>
    </row>
    <row r="51" spans="1:22" s="169" customFormat="1" ht="30.6" customHeight="1" x14ac:dyDescent="0.3">
      <c r="A51" s="229"/>
    </row>
    <row r="52" spans="1:22" ht="20.100000000000001" customHeight="1" x14ac:dyDescent="0.3">
      <c r="A52" s="42" t="s">
        <v>159</v>
      </c>
      <c r="B52" s="169"/>
      <c r="C52" s="169"/>
      <c r="D52" s="169"/>
      <c r="E52" s="169"/>
      <c r="F52" s="169"/>
      <c r="G52" s="169"/>
      <c r="H52" s="169"/>
    </row>
    <row r="53" spans="1:22" ht="40.35" customHeight="1" x14ac:dyDescent="0.3">
      <c r="A53" s="272" t="s">
        <v>185</v>
      </c>
      <c r="B53" s="273"/>
      <c r="C53" s="273"/>
      <c r="D53" s="273"/>
      <c r="E53" s="273"/>
      <c r="F53" s="273"/>
      <c r="G53" s="273"/>
      <c r="H53" s="273"/>
    </row>
    <row r="54" spans="1:22" ht="20.100000000000001" customHeight="1" x14ac:dyDescent="0.3">
      <c r="A54" s="169"/>
      <c r="B54" s="169"/>
      <c r="C54" s="169"/>
      <c r="D54" s="169"/>
      <c r="E54" s="169"/>
      <c r="F54" s="169"/>
      <c r="H54" s="148">
        <v>4</v>
      </c>
    </row>
    <row r="55" spans="1:22" ht="20.100000000000001" customHeight="1" x14ac:dyDescent="0.3">
      <c r="A55" s="169"/>
      <c r="B55" s="169"/>
      <c r="C55" s="169"/>
      <c r="D55" s="169"/>
      <c r="E55" s="169"/>
      <c r="F55" s="169"/>
    </row>
    <row r="56" spans="1:22" ht="20.100000000000001" customHeight="1" x14ac:dyDescent="0.3">
      <c r="A56" s="169"/>
      <c r="B56" s="169"/>
      <c r="C56" s="169"/>
      <c r="D56" s="169"/>
      <c r="E56" s="169"/>
      <c r="F56" s="169"/>
    </row>
    <row r="57" spans="1:22" ht="20.100000000000001" customHeight="1" x14ac:dyDescent="0.3">
      <c r="A57" s="169"/>
      <c r="B57" s="169"/>
      <c r="C57" s="169"/>
      <c r="D57" s="169"/>
      <c r="E57" s="169"/>
      <c r="F57" s="169"/>
    </row>
    <row r="58" spans="1:22" ht="20.100000000000001" customHeight="1" x14ac:dyDescent="0.3">
      <c r="A58" s="169"/>
      <c r="B58" s="169"/>
      <c r="C58" s="169"/>
      <c r="D58" s="169"/>
      <c r="E58" s="169"/>
      <c r="F58" s="169"/>
    </row>
    <row r="59" spans="1:22" ht="20.100000000000001" customHeight="1" x14ac:dyDescent="0.3">
      <c r="A59" s="169"/>
      <c r="B59" s="169"/>
      <c r="C59" s="169"/>
      <c r="D59" s="169"/>
      <c r="E59" s="169"/>
      <c r="F59" s="169"/>
    </row>
    <row r="60" spans="1:22" ht="20.100000000000001" customHeight="1" x14ac:dyDescent="0.3">
      <c r="A60" s="169"/>
      <c r="B60" s="169"/>
      <c r="C60" s="169"/>
      <c r="D60" s="169"/>
      <c r="E60" s="169"/>
      <c r="F60" s="169"/>
    </row>
    <row r="61" spans="1:22" ht="20.100000000000001" customHeight="1" x14ac:dyDescent="0.3">
      <c r="A61" s="169"/>
      <c r="B61" s="169"/>
      <c r="C61" s="169"/>
      <c r="D61" s="169"/>
      <c r="E61" s="169"/>
      <c r="F61" s="169"/>
    </row>
    <row r="62" spans="1:22" ht="20.100000000000001" customHeight="1" x14ac:dyDescent="0.3">
      <c r="A62" s="169"/>
      <c r="B62" s="169"/>
      <c r="C62" s="169"/>
      <c r="D62" s="169"/>
      <c r="E62" s="169"/>
      <c r="F62" s="169"/>
      <c r="G62" s="169"/>
      <c r="H62" s="169"/>
      <c r="I62" s="169"/>
      <c r="J62" s="169"/>
      <c r="K62" s="169"/>
      <c r="L62" s="169"/>
      <c r="M62" s="169"/>
      <c r="N62" s="169"/>
      <c r="O62" s="169"/>
      <c r="P62" s="169"/>
      <c r="Q62" s="169"/>
      <c r="R62" s="169"/>
      <c r="S62" s="169"/>
      <c r="T62" s="169"/>
      <c r="U62" s="169"/>
      <c r="V62" s="169"/>
    </row>
    <row r="63" spans="1:22" s="24" customFormat="1" ht="20.100000000000001" customHeight="1" x14ac:dyDescent="0.3">
      <c r="A63" s="169"/>
      <c r="B63" s="169"/>
      <c r="C63" s="169"/>
      <c r="D63" s="169"/>
      <c r="E63" s="169"/>
      <c r="F63" s="169"/>
      <c r="G63" s="169"/>
      <c r="H63" s="169"/>
      <c r="I63" s="169"/>
      <c r="J63" s="169"/>
      <c r="K63" s="169"/>
      <c r="L63" s="169"/>
      <c r="M63" s="169"/>
      <c r="N63" s="169"/>
      <c r="O63" s="169"/>
      <c r="P63" s="169"/>
      <c r="Q63" s="169"/>
      <c r="R63" s="169"/>
      <c r="S63" s="169"/>
      <c r="T63" s="169"/>
      <c r="U63" s="169"/>
      <c r="V63" s="169"/>
    </row>
    <row r="64" spans="1:22" s="24" customFormat="1" ht="20.100000000000001" customHeight="1" x14ac:dyDescent="0.3">
      <c r="A64" s="169"/>
      <c r="B64" s="169"/>
      <c r="C64" s="169"/>
      <c r="D64" s="169"/>
      <c r="E64" s="169"/>
      <c r="F64" s="169"/>
      <c r="G64" s="169"/>
      <c r="H64" s="169"/>
      <c r="I64" s="169"/>
      <c r="J64" s="169"/>
      <c r="K64" s="169"/>
      <c r="L64" s="169"/>
      <c r="M64" s="169"/>
      <c r="N64" s="169"/>
      <c r="O64" s="169"/>
      <c r="P64" s="169"/>
      <c r="Q64" s="169"/>
      <c r="R64" s="169"/>
      <c r="S64" s="169"/>
      <c r="T64" s="169"/>
      <c r="U64" s="169"/>
      <c r="V64" s="169"/>
    </row>
    <row r="65" spans="1:22" s="24" customFormat="1" ht="20.100000000000001" customHeight="1" x14ac:dyDescent="0.3">
      <c r="A65" s="169"/>
      <c r="B65" s="169"/>
      <c r="C65" s="169"/>
      <c r="D65" s="169"/>
      <c r="E65" s="169"/>
      <c r="F65" s="169"/>
      <c r="G65" s="169"/>
      <c r="H65" s="169"/>
      <c r="I65" s="169"/>
      <c r="J65" s="169"/>
      <c r="K65" s="169"/>
      <c r="L65" s="169"/>
      <c r="M65" s="169"/>
      <c r="N65" s="169"/>
      <c r="O65" s="169"/>
      <c r="P65" s="169"/>
      <c r="Q65" s="169"/>
      <c r="R65" s="169"/>
      <c r="S65" s="169"/>
      <c r="T65" s="169"/>
      <c r="U65" s="169"/>
      <c r="V65" s="169"/>
    </row>
    <row r="66" spans="1:22" s="24" customFormat="1" ht="20.100000000000001" customHeight="1" x14ac:dyDescent="0.3">
      <c r="A66" s="169"/>
      <c r="B66" s="169"/>
      <c r="C66" s="169"/>
      <c r="D66" s="169"/>
      <c r="E66" s="169"/>
      <c r="F66" s="169"/>
      <c r="G66" s="169"/>
      <c r="H66" s="169"/>
      <c r="I66" s="169"/>
      <c r="J66" s="169"/>
      <c r="K66" s="169"/>
      <c r="L66" s="169"/>
      <c r="M66" s="169"/>
      <c r="N66" s="169"/>
      <c r="O66" s="169"/>
      <c r="P66" s="169"/>
      <c r="Q66" s="169"/>
      <c r="R66" s="169"/>
      <c r="S66" s="169"/>
      <c r="T66" s="169"/>
      <c r="U66" s="169"/>
      <c r="V66" s="169"/>
    </row>
    <row r="67" spans="1:22" s="24" customFormat="1" ht="20.100000000000001" customHeight="1" x14ac:dyDescent="0.3">
      <c r="A67" s="169"/>
      <c r="B67" s="169"/>
      <c r="C67" s="169"/>
      <c r="D67" s="169"/>
      <c r="E67" s="169"/>
      <c r="F67" s="169"/>
      <c r="G67" s="169"/>
      <c r="H67" s="169"/>
      <c r="I67" s="169"/>
      <c r="J67" s="169"/>
      <c r="K67" s="169"/>
      <c r="L67" s="169"/>
      <c r="M67" s="169"/>
      <c r="N67" s="169"/>
      <c r="O67" s="169"/>
      <c r="P67" s="169"/>
      <c r="Q67" s="169"/>
      <c r="R67" s="169"/>
      <c r="S67" s="169"/>
      <c r="T67" s="169"/>
      <c r="U67" s="169"/>
      <c r="V67" s="169"/>
    </row>
    <row r="68" spans="1:22" ht="20.100000000000001" customHeight="1" x14ac:dyDescent="0.3">
      <c r="A68" s="169"/>
      <c r="B68" s="169"/>
      <c r="C68" s="169"/>
      <c r="D68" s="169"/>
      <c r="E68" s="169"/>
      <c r="F68" s="169"/>
      <c r="G68" s="169"/>
      <c r="H68" s="169"/>
      <c r="I68" s="169"/>
      <c r="J68" s="169"/>
      <c r="K68" s="169"/>
      <c r="L68" s="169"/>
      <c r="M68" s="169"/>
      <c r="N68" s="169"/>
      <c r="O68" s="169"/>
      <c r="P68" s="169"/>
      <c r="Q68" s="169"/>
      <c r="R68" s="169"/>
      <c r="S68" s="169"/>
      <c r="T68" s="169"/>
      <c r="U68" s="169"/>
      <c r="V68" s="169"/>
    </row>
    <row r="69" spans="1:22" ht="20.100000000000001" customHeight="1" x14ac:dyDescent="0.3">
      <c r="A69" s="169"/>
      <c r="B69" s="169"/>
      <c r="C69" s="169"/>
      <c r="D69" s="169"/>
      <c r="E69" s="169"/>
      <c r="F69" s="169"/>
      <c r="G69" s="169"/>
    </row>
    <row r="70" spans="1:22" ht="20.100000000000001" customHeight="1" x14ac:dyDescent="0.3">
      <c r="A70" s="169"/>
      <c r="B70" s="169"/>
      <c r="C70" s="169"/>
      <c r="D70" s="169"/>
      <c r="E70" s="169"/>
      <c r="F70" s="169"/>
      <c r="G70" s="169"/>
    </row>
    <row r="71" spans="1:22" ht="20.100000000000001" customHeight="1" x14ac:dyDescent="0.3">
      <c r="A71" s="169"/>
      <c r="B71" s="169"/>
      <c r="C71" s="169"/>
      <c r="D71" s="169"/>
      <c r="E71" s="169"/>
      <c r="F71" s="169"/>
      <c r="G71" s="169"/>
    </row>
    <row r="72" spans="1:22" ht="20.100000000000001" customHeight="1" x14ac:dyDescent="0.3">
      <c r="A72" s="169"/>
      <c r="B72" s="169"/>
      <c r="C72" s="169"/>
      <c r="D72" s="169"/>
      <c r="E72" s="169"/>
      <c r="F72" s="169"/>
      <c r="G72" s="169"/>
    </row>
    <row r="73" spans="1:22" ht="20.100000000000001" customHeight="1" x14ac:dyDescent="0.3">
      <c r="A73" s="169"/>
      <c r="B73" s="169"/>
      <c r="C73" s="169"/>
      <c r="D73" s="169"/>
      <c r="E73" s="169"/>
      <c r="F73" s="169"/>
    </row>
    <row r="74" spans="1:22" ht="20.100000000000001" customHeight="1" x14ac:dyDescent="0.3">
      <c r="A74" s="169"/>
      <c r="B74" s="169"/>
      <c r="C74" s="169"/>
      <c r="D74" s="169"/>
      <c r="E74" s="169"/>
      <c r="F74" s="169"/>
      <c r="G74" s="169"/>
      <c r="H74" s="169"/>
      <c r="I74" s="169"/>
    </row>
    <row r="75" spans="1:22" ht="20.100000000000001" customHeight="1" x14ac:dyDescent="0.3">
      <c r="A75" s="169"/>
      <c r="B75" s="169"/>
      <c r="C75" s="169"/>
      <c r="D75" s="169"/>
      <c r="E75" s="169"/>
      <c r="F75" s="169"/>
      <c r="G75" s="169"/>
      <c r="H75" s="169"/>
      <c r="I75" s="169"/>
    </row>
    <row r="76" spans="1:22" ht="20.100000000000001" customHeight="1" x14ac:dyDescent="0.3">
      <c r="A76" s="169"/>
      <c r="B76" s="169"/>
      <c r="C76" s="169"/>
      <c r="D76" s="169"/>
      <c r="E76" s="169"/>
      <c r="F76" s="169"/>
      <c r="G76" s="169"/>
      <c r="H76" s="169"/>
      <c r="I76" s="169"/>
    </row>
    <row r="77" spans="1:22" ht="20.100000000000001" customHeight="1" x14ac:dyDescent="0.3">
      <c r="A77" s="169"/>
      <c r="B77" s="169"/>
      <c r="C77" s="169"/>
      <c r="D77" s="169"/>
      <c r="E77" s="169"/>
      <c r="F77" s="169"/>
      <c r="G77" s="169"/>
      <c r="H77" s="169"/>
      <c r="I77" s="169"/>
    </row>
    <row r="78" spans="1:22" ht="20.100000000000001" customHeight="1" x14ac:dyDescent="0.3">
      <c r="A78" s="169"/>
      <c r="B78" s="169"/>
      <c r="C78" s="169"/>
      <c r="D78" s="169"/>
      <c r="E78" s="169"/>
      <c r="F78" s="169"/>
      <c r="G78" s="169"/>
      <c r="H78" s="169"/>
      <c r="I78" s="169"/>
    </row>
    <row r="79" spans="1:22" x14ac:dyDescent="0.3">
      <c r="A79" s="169"/>
      <c r="B79" s="169"/>
      <c r="C79" s="169"/>
      <c r="D79" s="169"/>
      <c r="E79" s="169"/>
      <c r="F79" s="169"/>
      <c r="G79" s="169"/>
      <c r="H79" s="169"/>
      <c r="I79" s="169"/>
    </row>
    <row r="80" spans="1:22" x14ac:dyDescent="0.3">
      <c r="A80" s="169"/>
      <c r="B80" s="169"/>
      <c r="C80" s="169"/>
      <c r="D80" s="169"/>
      <c r="E80" s="169"/>
      <c r="F80" s="169"/>
      <c r="G80" s="169"/>
      <c r="H80" s="169"/>
      <c r="I80" s="169"/>
    </row>
    <row r="81" spans="1:9" x14ac:dyDescent="0.3">
      <c r="A81" s="169"/>
      <c r="B81" s="169"/>
      <c r="C81" s="169"/>
      <c r="D81" s="169"/>
      <c r="E81" s="169"/>
      <c r="F81" s="169"/>
      <c r="G81" s="169"/>
      <c r="H81" s="169"/>
      <c r="I81" s="169"/>
    </row>
    <row r="82" spans="1:9" x14ac:dyDescent="0.3">
      <c r="A82" s="169"/>
      <c r="B82" s="169"/>
      <c r="C82" s="169"/>
      <c r="D82" s="169"/>
      <c r="E82" s="169"/>
      <c r="F82" s="169"/>
      <c r="G82" s="169"/>
      <c r="H82" s="169"/>
      <c r="I82" s="169"/>
    </row>
    <row r="83" spans="1:9" x14ac:dyDescent="0.3">
      <c r="A83" s="169"/>
      <c r="B83" s="169"/>
      <c r="C83" s="169"/>
      <c r="D83" s="169"/>
      <c r="E83" s="169"/>
      <c r="F83" s="169"/>
      <c r="G83" s="169"/>
      <c r="H83" s="169"/>
      <c r="I83" s="169"/>
    </row>
    <row r="84" spans="1:9" x14ac:dyDescent="0.3">
      <c r="A84" s="169"/>
      <c r="B84" s="169"/>
      <c r="C84" s="169"/>
      <c r="D84" s="169"/>
      <c r="E84" s="169"/>
      <c r="F84" s="169"/>
      <c r="G84" s="169"/>
      <c r="H84" s="169"/>
      <c r="I84" s="169"/>
    </row>
    <row r="85" spans="1:9" ht="17.399999999999999" x14ac:dyDescent="0.3">
      <c r="A85" s="5"/>
    </row>
    <row r="86" spans="1:9" ht="17.399999999999999" x14ac:dyDescent="0.3">
      <c r="A86" s="5"/>
    </row>
    <row r="87" spans="1:9" ht="17.399999999999999" x14ac:dyDescent="0.3">
      <c r="A87" s="5"/>
    </row>
    <row r="88" spans="1:9" ht="17.399999999999999" x14ac:dyDescent="0.3">
      <c r="A88" s="5"/>
    </row>
    <row r="89" spans="1:9" ht="17.399999999999999" x14ac:dyDescent="0.3">
      <c r="A89" s="5"/>
    </row>
    <row r="90" spans="1:9" ht="17.399999999999999" x14ac:dyDescent="0.3">
      <c r="A90" s="5"/>
    </row>
    <row r="91" spans="1:9" ht="17.399999999999999" x14ac:dyDescent="0.3">
      <c r="A91" s="5"/>
    </row>
    <row r="92" spans="1:9" ht="17.399999999999999" x14ac:dyDescent="0.3">
      <c r="A92" s="5"/>
    </row>
    <row r="93" spans="1:9" ht="17.399999999999999" x14ac:dyDescent="0.3">
      <c r="A93" s="5"/>
    </row>
    <row r="94" spans="1:9" ht="17.399999999999999" x14ac:dyDescent="0.3">
      <c r="A94" s="5"/>
    </row>
    <row r="95" spans="1:9" ht="17.399999999999999" x14ac:dyDescent="0.3">
      <c r="A95" s="5"/>
    </row>
  </sheetData>
  <sheetProtection selectLockedCells="1"/>
  <mergeCells count="9">
    <mergeCell ref="A22:H22"/>
    <mergeCell ref="A53:H53"/>
    <mergeCell ref="A29:H29"/>
    <mergeCell ref="A31:H31"/>
    <mergeCell ref="A27:H27"/>
    <mergeCell ref="A50:H50"/>
    <mergeCell ref="A33:H33"/>
    <mergeCell ref="A25:G25"/>
    <mergeCell ref="A24:H24"/>
  </mergeCells>
  <printOptions horizontalCentered="1"/>
  <pageMargins left="0.45" right="0.45" top="0.5" bottom="0.5" header="0.3" footer="0.3"/>
  <pageSetup scale="60" orientation="landscape" horizontalDpi="4294967293" r:id="rId1"/>
  <rowBreaks count="2" manualBreakCount="2">
    <brk id="25" max="7" man="1"/>
    <brk id="5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3"/>
  <sheetViews>
    <sheetView zoomScale="80" zoomScaleNormal="80" workbookViewId="0"/>
  </sheetViews>
  <sheetFormatPr defaultRowHeight="14.4" x14ac:dyDescent="0.3"/>
  <cols>
    <col min="1" max="1" width="35" customWidth="1"/>
    <col min="2" max="2" width="24.88671875" bestFit="1" customWidth="1"/>
    <col min="3" max="3" width="17.5546875" customWidth="1"/>
    <col min="4" max="4" width="19" customWidth="1"/>
    <col min="5" max="5" width="30.21875" customWidth="1"/>
    <col min="6" max="6" width="23.21875" customWidth="1"/>
    <col min="7" max="7" width="30.6640625" customWidth="1"/>
    <col min="8" max="8" width="26.5546875" customWidth="1"/>
    <col min="9" max="9" width="26.88671875" hidden="1" customWidth="1"/>
    <col min="10" max="10" width="16.5546875" customWidth="1"/>
    <col min="11" max="11" width="44" customWidth="1"/>
    <col min="12" max="12" width="36.5546875" customWidth="1"/>
  </cols>
  <sheetData>
    <row r="1" spans="1:12" ht="20.100000000000001" customHeight="1" x14ac:dyDescent="0.3">
      <c r="A1" s="2" t="s">
        <v>101</v>
      </c>
      <c r="B1" s="5"/>
      <c r="C1" s="5"/>
      <c r="D1" s="5"/>
      <c r="E1" s="5"/>
      <c r="F1" s="28"/>
      <c r="G1" s="28"/>
      <c r="H1" s="28"/>
      <c r="I1" s="28"/>
    </row>
    <row r="2" spans="1:12" ht="20.100000000000001" customHeight="1" x14ac:dyDescent="0.3">
      <c r="A2" s="180" t="s">
        <v>100</v>
      </c>
      <c r="B2" s="5"/>
      <c r="C2" s="5"/>
      <c r="D2" s="5"/>
      <c r="E2" s="5"/>
      <c r="F2" s="28"/>
      <c r="G2" s="28"/>
      <c r="H2" s="28"/>
      <c r="I2" s="28"/>
    </row>
    <row r="3" spans="1:12" ht="20.100000000000001" customHeight="1" x14ac:dyDescent="0.3">
      <c r="A3" s="181">
        <f>TOTALALA!A13</f>
        <v>44255</v>
      </c>
      <c r="C3" s="5"/>
      <c r="D3" s="5"/>
      <c r="E3" s="5"/>
      <c r="F3" s="28"/>
      <c r="G3" s="5"/>
      <c r="H3" s="5"/>
      <c r="I3" s="5"/>
    </row>
    <row r="4" spans="1:12" ht="20.100000000000001" customHeight="1" thickBot="1" x14ac:dyDescent="0.35">
      <c r="A4" s="17"/>
      <c r="B4" s="18"/>
      <c r="C4" s="18"/>
      <c r="D4" s="18"/>
      <c r="E4" s="5"/>
      <c r="F4" s="5"/>
      <c r="G4" s="18"/>
      <c r="H4" s="5"/>
      <c r="I4" s="28"/>
    </row>
    <row r="5" spans="1:12" ht="20.100000000000001" customHeight="1" x14ac:dyDescent="0.3">
      <c r="A5" s="113" t="s">
        <v>47</v>
      </c>
      <c r="B5" s="94" t="s">
        <v>4</v>
      </c>
      <c r="C5" s="94" t="s">
        <v>4</v>
      </c>
      <c r="D5" s="94" t="s">
        <v>4</v>
      </c>
      <c r="E5" s="94" t="s">
        <v>14</v>
      </c>
      <c r="F5" s="122" t="s">
        <v>20</v>
      </c>
      <c r="G5" s="94" t="s">
        <v>122</v>
      </c>
      <c r="H5" s="94" t="s">
        <v>20</v>
      </c>
      <c r="I5" s="226" t="s">
        <v>91</v>
      </c>
      <c r="J5" s="81"/>
      <c r="K5" s="81"/>
    </row>
    <row r="6" spans="1:12" ht="20.100000000000001" customHeight="1" x14ac:dyDescent="0.3">
      <c r="A6" s="97"/>
      <c r="B6" s="100" t="s">
        <v>13</v>
      </c>
      <c r="C6" s="100" t="s">
        <v>5</v>
      </c>
      <c r="D6" s="100" t="s">
        <v>6</v>
      </c>
      <c r="E6" s="100" t="str">
        <f>_xlfn.CONCAT(TOTALALA!C15," ", TOTALALA!C16)</f>
        <v>Six Month Actual</v>
      </c>
      <c r="F6" s="123" t="str">
        <f>+GFBYDEPT!H6</f>
        <v>FY21 - FY20</v>
      </c>
      <c r="G6" s="100" t="str">
        <f>E6</f>
        <v>Six Month Actual</v>
      </c>
      <c r="H6" s="100" t="s">
        <v>186</v>
      </c>
      <c r="I6" s="227" t="str">
        <f>B5</f>
        <v>Year-To-Date</v>
      </c>
      <c r="J6" s="81"/>
      <c r="K6" s="81"/>
    </row>
    <row r="7" spans="1:12" ht="20.100000000000001" customHeight="1" x14ac:dyDescent="0.35">
      <c r="A7" s="101" t="s">
        <v>25</v>
      </c>
      <c r="B7" s="154">
        <f>+TOTALALA!C34</f>
        <v>4725455.09</v>
      </c>
      <c r="C7" s="154">
        <f>+TOTALALA!D34</f>
        <v>4360407.7608206598</v>
      </c>
      <c r="D7" s="138">
        <f>B7-C7</f>
        <v>365047.32917934004</v>
      </c>
      <c r="E7" s="154">
        <f>+TOTALALA!F34</f>
        <v>10458540.949999999</v>
      </c>
      <c r="F7" s="138">
        <f>B7-E7</f>
        <v>-5733085.8599999994</v>
      </c>
      <c r="G7" s="162">
        <f>+TOTALALA!G34</f>
        <v>4853342.49</v>
      </c>
      <c r="H7" s="178">
        <f>B7-G7</f>
        <v>-127887.40000000037</v>
      </c>
      <c r="I7" s="280"/>
      <c r="J7" s="1"/>
      <c r="K7" s="153"/>
      <c r="L7" s="151"/>
    </row>
    <row r="8" spans="1:12" ht="20.100000000000001" customHeight="1" x14ac:dyDescent="0.35">
      <c r="A8" s="101" t="s">
        <v>12</v>
      </c>
      <c r="B8" s="154">
        <f>+TOTALALA!C45</f>
        <v>4308084.55</v>
      </c>
      <c r="C8" s="154">
        <f>+TOTALALA!D45</f>
        <v>5568845.2232564501</v>
      </c>
      <c r="D8" s="138">
        <f>C8-B8</f>
        <v>1260760.6732564503</v>
      </c>
      <c r="E8" s="154">
        <f>+TOTALALA!F45</f>
        <v>10101250.810000001</v>
      </c>
      <c r="F8" s="138">
        <f>E8-B8</f>
        <v>5793166.2600000007</v>
      </c>
      <c r="G8" s="154">
        <f>+TOTALALA!G45</f>
        <v>6547957.5899999999</v>
      </c>
      <c r="H8" s="178">
        <f>B8-G8</f>
        <v>-2239873.04</v>
      </c>
      <c r="I8" s="281"/>
      <c r="J8" s="149"/>
      <c r="K8" s="153"/>
      <c r="L8" s="151"/>
    </row>
    <row r="9" spans="1:12" ht="20.100000000000001" customHeight="1" thickBot="1" x14ac:dyDescent="0.5">
      <c r="A9" s="105" t="s">
        <v>103</v>
      </c>
      <c r="B9" s="114">
        <f>B7-B8</f>
        <v>417370.54000000004</v>
      </c>
      <c r="C9" s="114">
        <f>C7-C8</f>
        <v>-1208437.4624357903</v>
      </c>
      <c r="D9" s="114">
        <f>B9-C9</f>
        <v>1625808.0024357904</v>
      </c>
      <c r="E9" s="114">
        <f>E7-E8</f>
        <v>357290.13999999873</v>
      </c>
      <c r="F9" s="114">
        <f>B9-E9</f>
        <v>60080.400000001304</v>
      </c>
      <c r="G9" s="114">
        <f>G7-G8</f>
        <v>-1694615.0999999996</v>
      </c>
      <c r="H9" s="114">
        <f>H7-H8</f>
        <v>2111985.6399999997</v>
      </c>
      <c r="I9" s="228">
        <f>I23</f>
        <v>12653454.17</v>
      </c>
      <c r="J9" s="163"/>
      <c r="K9" s="153"/>
      <c r="L9" s="151"/>
    </row>
    <row r="10" spans="1:12" ht="20.100000000000001" customHeight="1" thickBot="1" x14ac:dyDescent="0.4">
      <c r="A10" s="5"/>
      <c r="B10" s="18"/>
      <c r="C10" s="18"/>
      <c r="D10" s="18"/>
      <c r="E10" s="5"/>
      <c r="F10" s="5"/>
      <c r="G10" s="5"/>
      <c r="H10" s="5"/>
      <c r="I10" s="5"/>
      <c r="J10" s="1"/>
      <c r="K10" s="1"/>
    </row>
    <row r="11" spans="1:12" ht="20.100000000000001" customHeight="1" x14ac:dyDescent="0.35">
      <c r="A11" s="5"/>
      <c r="B11" s="18"/>
      <c r="C11" s="18"/>
      <c r="D11" s="18"/>
      <c r="E11" s="5"/>
      <c r="F11" s="5"/>
      <c r="G11" s="5"/>
      <c r="H11" s="5"/>
      <c r="I11" s="192" t="s">
        <v>91</v>
      </c>
      <c r="J11" s="137"/>
      <c r="K11" s="137"/>
    </row>
    <row r="12" spans="1:12" ht="20.100000000000001" customHeight="1" x14ac:dyDescent="0.35">
      <c r="A12" s="115" t="s">
        <v>46</v>
      </c>
      <c r="B12" s="18"/>
      <c r="C12" s="18"/>
      <c r="D12" s="18"/>
      <c r="E12" s="5"/>
      <c r="F12" s="5"/>
      <c r="G12" s="5"/>
      <c r="H12" s="5"/>
      <c r="I12" s="193" t="str">
        <f>I6</f>
        <v>Year-To-Date</v>
      </c>
      <c r="J12" s="1"/>
      <c r="K12" s="1"/>
    </row>
    <row r="13" spans="1:12" s="169" customFormat="1" ht="20.100000000000001" customHeight="1" x14ac:dyDescent="0.3">
      <c r="A13" s="116" t="s">
        <v>48</v>
      </c>
      <c r="B13" s="138">
        <v>40014.019999999997</v>
      </c>
      <c r="C13" s="138">
        <v>-266128.52475851303</v>
      </c>
      <c r="D13" s="138">
        <f>B13-C13</f>
        <v>306142.54475851305</v>
      </c>
      <c r="E13" s="138">
        <v>850287.67</v>
      </c>
      <c r="F13" s="138">
        <f>B13-E13</f>
        <v>-810273.65</v>
      </c>
      <c r="G13" s="138">
        <v>-164417.14000000001</v>
      </c>
      <c r="H13" s="138">
        <f>IF(G13&gt;B13, ABS(G13)+B13, -G13+B13)</f>
        <v>204431.16</v>
      </c>
      <c r="I13" s="173">
        <v>3146571.63</v>
      </c>
      <c r="J13" s="124"/>
    </row>
    <row r="14" spans="1:12" s="169" customFormat="1" ht="20.100000000000001" customHeight="1" x14ac:dyDescent="0.3">
      <c r="A14" s="116" t="s">
        <v>49</v>
      </c>
      <c r="B14" s="138">
        <v>-228946.89</v>
      </c>
      <c r="C14" s="138">
        <v>-730169.75589823304</v>
      </c>
      <c r="D14" s="138">
        <f t="shared" ref="D14:D21" si="0">B14-C14</f>
        <v>501222.86589823302</v>
      </c>
      <c r="E14" s="138">
        <v>-498186.78</v>
      </c>
      <c r="F14" s="138">
        <f t="shared" ref="F14:F21" si="1">B14-E14</f>
        <v>269239.89</v>
      </c>
      <c r="G14" s="138">
        <v>-812661.71</v>
      </c>
      <c r="H14" s="138">
        <f t="shared" ref="H14:H21" si="2">IF(G14&lt;0, ABS(G14)+B14, -G14+B14)</f>
        <v>583714.81999999995</v>
      </c>
      <c r="I14" s="173">
        <v>3022814.6999999993</v>
      </c>
      <c r="J14" s="124"/>
    </row>
    <row r="15" spans="1:12" s="169" customFormat="1" ht="20.100000000000001" customHeight="1" x14ac:dyDescent="0.3">
      <c r="A15" s="116" t="s">
        <v>50</v>
      </c>
      <c r="B15" s="138">
        <v>230786.4</v>
      </c>
      <c r="C15" s="138">
        <v>-89354.638607385801</v>
      </c>
      <c r="D15" s="138">
        <f>B15-C15</f>
        <v>320141.03860738582</v>
      </c>
      <c r="E15" s="138">
        <v>-30648.210000000101</v>
      </c>
      <c r="F15" s="138">
        <f t="shared" si="1"/>
        <v>261434.6100000001</v>
      </c>
      <c r="G15" s="138">
        <v>-287562.40999999997</v>
      </c>
      <c r="H15" s="138">
        <f t="shared" si="2"/>
        <v>518348.80999999994</v>
      </c>
      <c r="I15" s="173">
        <v>2577934.2400000002</v>
      </c>
      <c r="J15" s="124"/>
    </row>
    <row r="16" spans="1:12" s="169" customFormat="1" ht="20.100000000000001" customHeight="1" x14ac:dyDescent="0.3">
      <c r="A16" s="116" t="s">
        <v>51</v>
      </c>
      <c r="B16" s="138">
        <v>-168790.1</v>
      </c>
      <c r="C16" s="138">
        <v>-145993.010426733</v>
      </c>
      <c r="D16" s="138">
        <f t="shared" si="0"/>
        <v>-22797.089573267003</v>
      </c>
      <c r="E16" s="138">
        <v>138569.28</v>
      </c>
      <c r="F16" s="138">
        <f t="shared" si="1"/>
        <v>-307359.38</v>
      </c>
      <c r="G16" s="138">
        <v>-233599.48</v>
      </c>
      <c r="H16" s="138">
        <f t="shared" si="2"/>
        <v>64809.380000000005</v>
      </c>
      <c r="I16" s="173">
        <v>374029.60000000033</v>
      </c>
      <c r="J16" s="124"/>
    </row>
    <row r="17" spans="1:23" s="169" customFormat="1" ht="20.100000000000001" customHeight="1" x14ac:dyDescent="0.3">
      <c r="A17" s="116" t="s">
        <v>106</v>
      </c>
      <c r="B17" s="138">
        <v>11650.13</v>
      </c>
      <c r="C17" s="138">
        <v>-2297.8425404131799</v>
      </c>
      <c r="D17" s="138">
        <f t="shared" si="0"/>
        <v>13947.972540413179</v>
      </c>
      <c r="E17" s="138">
        <v>5360.44</v>
      </c>
      <c r="F17" s="138">
        <f t="shared" si="1"/>
        <v>6289.69</v>
      </c>
      <c r="G17" s="138">
        <v>-5874.55</v>
      </c>
      <c r="H17" s="138">
        <f t="shared" si="2"/>
        <v>17524.68</v>
      </c>
      <c r="I17" s="173">
        <v>147085</v>
      </c>
      <c r="J17" s="124"/>
    </row>
    <row r="18" spans="1:23" s="169" customFormat="1" ht="20.100000000000001" customHeight="1" x14ac:dyDescent="0.3">
      <c r="A18" s="116" t="s">
        <v>107</v>
      </c>
      <c r="B18" s="138">
        <v>-12543.93</v>
      </c>
      <c r="C18" s="138">
        <v>-37109.480336091699</v>
      </c>
      <c r="D18" s="138">
        <f t="shared" si="0"/>
        <v>24565.550336091699</v>
      </c>
      <c r="E18" s="138">
        <v>-49062.25</v>
      </c>
      <c r="F18" s="138">
        <f t="shared" si="1"/>
        <v>36518.32</v>
      </c>
      <c r="G18" s="138">
        <v>-37252.78</v>
      </c>
      <c r="H18" s="138">
        <f t="shared" si="2"/>
        <v>24708.85</v>
      </c>
      <c r="I18" s="173">
        <v>129738</v>
      </c>
      <c r="J18" s="124"/>
    </row>
    <row r="19" spans="1:23" s="169" customFormat="1" ht="20.100000000000001" customHeight="1" x14ac:dyDescent="0.3">
      <c r="A19" s="116" t="s">
        <v>108</v>
      </c>
      <c r="B19" s="138">
        <v>-116256.77</v>
      </c>
      <c r="C19" s="138">
        <v>-4017.3631497732299</v>
      </c>
      <c r="D19" s="138">
        <f t="shared" si="0"/>
        <v>-112239.40685022678</v>
      </c>
      <c r="E19" s="138">
        <v>-264313.64</v>
      </c>
      <c r="F19" s="138">
        <f t="shared" si="1"/>
        <v>148056.87</v>
      </c>
      <c r="G19" s="138">
        <v>-154028.38</v>
      </c>
      <c r="H19" s="138">
        <f t="shared" si="2"/>
        <v>37771.61</v>
      </c>
      <c r="I19" s="173">
        <v>-247596</v>
      </c>
      <c r="J19" s="124"/>
    </row>
    <row r="20" spans="1:23" s="169" customFormat="1" ht="20.100000000000001" customHeight="1" x14ac:dyDescent="0.3">
      <c r="A20" s="116" t="s">
        <v>109</v>
      </c>
      <c r="B20" s="138">
        <v>721622.83</v>
      </c>
      <c r="C20" s="138">
        <v>109588.73536146</v>
      </c>
      <c r="D20" s="138">
        <f t="shared" si="0"/>
        <v>612034.09463853994</v>
      </c>
      <c r="E20" s="138">
        <v>361617.14</v>
      </c>
      <c r="F20" s="138">
        <f t="shared" si="1"/>
        <v>360005.68999999994</v>
      </c>
      <c r="G20" s="138">
        <v>83286.259999999995</v>
      </c>
      <c r="H20" s="138">
        <f t="shared" si="2"/>
        <v>638336.56999999995</v>
      </c>
      <c r="I20" s="173">
        <v>3376584</v>
      </c>
      <c r="J20" s="124"/>
    </row>
    <row r="21" spans="1:23" s="169" customFormat="1" ht="20.100000000000001" customHeight="1" x14ac:dyDescent="0.3">
      <c r="A21" s="116" t="s">
        <v>52</v>
      </c>
      <c r="B21" s="138">
        <v>5764.6000000000304</v>
      </c>
      <c r="C21" s="138">
        <v>-26459.312204408499</v>
      </c>
      <c r="D21" s="138">
        <f t="shared" si="0"/>
        <v>32223.912204408531</v>
      </c>
      <c r="E21" s="138">
        <v>-70963.850000000006</v>
      </c>
      <c r="F21" s="138">
        <f t="shared" si="1"/>
        <v>76728.450000000041</v>
      </c>
      <c r="G21" s="138">
        <v>-86731.12</v>
      </c>
      <c r="H21" s="138">
        <f t="shared" si="2"/>
        <v>92495.72000000003</v>
      </c>
      <c r="I21" s="173">
        <v>126293</v>
      </c>
      <c r="J21" s="124"/>
    </row>
    <row r="22" spans="1:23" s="169" customFormat="1" ht="20.100000000000001" customHeight="1" thickBot="1" x14ac:dyDescent="0.35">
      <c r="A22" s="116" t="s">
        <v>123</v>
      </c>
      <c r="B22" s="234">
        <f>2218.99999999999-1121-890.749999999998-66137</f>
        <v>-65929.750000000015</v>
      </c>
      <c r="C22" s="234">
        <v>-16496.269875694499</v>
      </c>
      <c r="D22" s="234">
        <f t="shared" ref="D22" si="3">B22-C22</f>
        <v>-49433.480124305512</v>
      </c>
      <c r="E22" s="234">
        <f>-9683.25-61521.85-14164.56</f>
        <v>-85369.66</v>
      </c>
      <c r="F22" s="234">
        <f t="shared" ref="F22" si="4">B22-E22</f>
        <v>19439.909999999989</v>
      </c>
      <c r="G22" s="234">
        <f>59685.98-42686.37-12773.4</f>
        <v>4226.2100000000009</v>
      </c>
      <c r="H22" s="234">
        <f t="shared" ref="H22" si="5">IF(G22&lt;0, ABS(G22)+B22, -G22+B22)</f>
        <v>-70155.960000000021</v>
      </c>
      <c r="I22" s="173"/>
      <c r="J22" s="124"/>
    </row>
    <row r="23" spans="1:23" s="44" customFormat="1" ht="20.100000000000001" customHeight="1" thickBot="1" x14ac:dyDescent="0.35">
      <c r="A23" s="117" t="s">
        <v>17</v>
      </c>
      <c r="B23" s="235">
        <f>SUM(B13:B22)</f>
        <v>417370.54</v>
      </c>
      <c r="C23" s="235">
        <f t="shared" ref="C23:H23" si="6">SUM(C13:C22)</f>
        <v>-1208437.4624357861</v>
      </c>
      <c r="D23" s="235">
        <f t="shared" si="6"/>
        <v>1625808.0024357862</v>
      </c>
      <c r="E23" s="235">
        <f t="shared" si="6"/>
        <v>357290.1399999999</v>
      </c>
      <c r="F23" s="235">
        <f t="shared" si="6"/>
        <v>60080.399999999951</v>
      </c>
      <c r="G23" s="235">
        <f t="shared" si="6"/>
        <v>-1694615.1</v>
      </c>
      <c r="H23" s="236">
        <f t="shared" si="6"/>
        <v>2111985.64</v>
      </c>
      <c r="I23" s="233">
        <f>SUM(I13:I21)</f>
        <v>12653454.17</v>
      </c>
      <c r="J23" s="125"/>
      <c r="K23"/>
      <c r="L23"/>
    </row>
    <row r="24" spans="1:23" ht="20.100000000000001" customHeight="1" x14ac:dyDescent="0.35">
      <c r="A24" s="17"/>
      <c r="B24" s="18"/>
      <c r="C24" s="256"/>
      <c r="D24" s="255"/>
      <c r="E24" s="18"/>
      <c r="F24" s="18"/>
      <c r="G24" s="255" t="s">
        <v>83</v>
      </c>
      <c r="H24" s="5"/>
      <c r="I24" s="5"/>
      <c r="J24" s="1"/>
    </row>
    <row r="25" spans="1:23" ht="34.35" customHeight="1" x14ac:dyDescent="0.3">
      <c r="A25" s="282" t="s">
        <v>82</v>
      </c>
      <c r="B25" s="282"/>
      <c r="C25" s="282"/>
      <c r="D25" s="282"/>
      <c r="E25" s="282"/>
      <c r="F25" s="282"/>
      <c r="G25" s="282"/>
      <c r="H25" s="282"/>
      <c r="I25" s="282"/>
      <c r="J25" s="282"/>
      <c r="K25" s="282"/>
      <c r="L25" s="282"/>
      <c r="M25" s="282"/>
      <c r="N25" s="282"/>
      <c r="O25" s="282"/>
      <c r="P25" s="282"/>
      <c r="Q25" s="282"/>
      <c r="R25" s="282"/>
      <c r="S25" s="282"/>
      <c r="T25" s="282"/>
      <c r="U25" s="282"/>
      <c r="V25" s="282"/>
      <c r="W25" s="282"/>
    </row>
    <row r="26" spans="1:23" ht="34.35" customHeight="1" x14ac:dyDescent="0.3">
      <c r="A26" s="45" t="s">
        <v>90</v>
      </c>
      <c r="B26" s="25"/>
      <c r="C26" s="25"/>
      <c r="D26" s="21"/>
      <c r="E26" s="21"/>
      <c r="F26" s="22"/>
      <c r="G26" s="21"/>
      <c r="H26" s="25"/>
      <c r="I26" s="126"/>
      <c r="J26" s="126"/>
      <c r="K26" s="126"/>
      <c r="L26" s="126"/>
      <c r="M26" s="126"/>
      <c r="N26" s="126"/>
      <c r="O26" s="126"/>
      <c r="P26" s="126"/>
      <c r="Q26" s="126"/>
      <c r="R26" s="126"/>
      <c r="S26" s="126"/>
      <c r="T26" s="126"/>
      <c r="U26" s="126"/>
      <c r="V26" s="126"/>
      <c r="W26" s="126"/>
    </row>
    <row r="27" spans="1:23" ht="33" customHeight="1" x14ac:dyDescent="0.3">
      <c r="A27" s="279" t="s">
        <v>169</v>
      </c>
      <c r="B27" s="279"/>
      <c r="C27" s="279"/>
      <c r="D27" s="279"/>
      <c r="E27" s="279"/>
      <c r="F27" s="279"/>
      <c r="G27" s="279"/>
      <c r="H27" s="279"/>
      <c r="I27" s="279"/>
      <c r="J27" s="279"/>
      <c r="L27" s="126"/>
      <c r="M27" s="126"/>
      <c r="N27" s="126"/>
      <c r="O27" s="126"/>
      <c r="P27" s="126"/>
      <c r="Q27" s="126"/>
      <c r="R27" s="126"/>
      <c r="S27" s="126"/>
      <c r="T27" s="126"/>
      <c r="U27" s="126"/>
      <c r="V27" s="126"/>
      <c r="W27" s="126"/>
    </row>
    <row r="28" spans="1:23" s="169" customFormat="1" ht="25.2" customHeight="1" x14ac:dyDescent="0.3">
      <c r="A28" s="238" t="s">
        <v>129</v>
      </c>
      <c r="B28" s="279" t="s">
        <v>170</v>
      </c>
      <c r="C28" s="279"/>
      <c r="D28" s="279"/>
      <c r="E28" s="279"/>
      <c r="F28" s="279"/>
      <c r="G28" s="279"/>
      <c r="H28" s="279"/>
      <c r="I28" s="279"/>
      <c r="J28" s="237"/>
      <c r="K28" s="237"/>
      <c r="L28" s="230"/>
      <c r="M28" s="230"/>
      <c r="N28" s="230"/>
      <c r="O28" s="230"/>
      <c r="P28" s="230"/>
      <c r="Q28" s="230"/>
      <c r="R28" s="230"/>
      <c r="S28" s="230"/>
      <c r="T28" s="230"/>
      <c r="U28" s="230"/>
      <c r="V28" s="230"/>
      <c r="W28" s="230"/>
    </row>
    <row r="29" spans="1:23" s="169" customFormat="1" ht="67.8" customHeight="1" x14ac:dyDescent="0.3">
      <c r="A29" s="238" t="s">
        <v>129</v>
      </c>
      <c r="B29" s="279" t="s">
        <v>187</v>
      </c>
      <c r="C29" s="279"/>
      <c r="D29" s="279"/>
      <c r="E29" s="279"/>
      <c r="F29" s="279"/>
      <c r="G29" s="279"/>
      <c r="H29" s="279"/>
      <c r="I29" s="279"/>
      <c r="J29" s="237"/>
      <c r="K29" s="237"/>
      <c r="L29" s="230"/>
      <c r="M29" s="230"/>
      <c r="N29" s="230"/>
      <c r="O29" s="230"/>
      <c r="P29" s="230"/>
      <c r="Q29" s="230"/>
      <c r="R29" s="230"/>
      <c r="S29" s="230"/>
      <c r="T29" s="230"/>
      <c r="U29" s="230"/>
      <c r="V29" s="230"/>
      <c r="W29" s="230"/>
    </row>
    <row r="30" spans="1:23" s="169" customFormat="1" ht="24.6" customHeight="1" x14ac:dyDescent="0.3">
      <c r="A30" s="238" t="s">
        <v>83</v>
      </c>
      <c r="B30"/>
      <c r="C30"/>
      <c r="D30"/>
      <c r="E30"/>
      <c r="F30"/>
      <c r="G30"/>
      <c r="H30"/>
      <c r="I30"/>
      <c r="J30"/>
      <c r="K30" s="237"/>
      <c r="L30" s="230"/>
      <c r="M30" s="230"/>
      <c r="N30" s="230"/>
      <c r="O30" s="230"/>
      <c r="P30" s="230"/>
      <c r="Q30" s="230"/>
      <c r="R30" s="230"/>
      <c r="S30" s="230"/>
      <c r="T30" s="230"/>
      <c r="U30" s="230"/>
      <c r="V30" s="230"/>
      <c r="W30" s="230"/>
    </row>
    <row r="31" spans="1:23" s="169" customFormat="1" ht="42" customHeight="1" x14ac:dyDescent="0.3">
      <c r="K31" s="237"/>
      <c r="L31" s="230"/>
      <c r="M31" s="230"/>
      <c r="N31" s="230"/>
      <c r="O31" s="230"/>
      <c r="P31" s="230"/>
      <c r="Q31" s="230"/>
      <c r="R31" s="230"/>
      <c r="S31" s="230"/>
      <c r="T31" s="230"/>
      <c r="U31" s="230"/>
      <c r="V31" s="230"/>
      <c r="W31" s="230"/>
    </row>
    <row r="32" spans="1:23" ht="18" customHeight="1" x14ac:dyDescent="0.3">
      <c r="A32" s="126" t="s">
        <v>83</v>
      </c>
      <c r="B32" s="126"/>
      <c r="C32" s="126"/>
      <c r="D32" s="126"/>
      <c r="E32" s="126"/>
      <c r="F32" s="126"/>
      <c r="G32" s="126"/>
      <c r="H32" s="126"/>
      <c r="I32" s="126"/>
      <c r="J32" s="148">
        <v>5</v>
      </c>
      <c r="K32" s="126"/>
      <c r="L32" s="126"/>
      <c r="M32" s="126"/>
      <c r="N32" s="126"/>
      <c r="O32" s="126"/>
      <c r="P32" s="126"/>
      <c r="Q32" s="126"/>
      <c r="R32" s="126"/>
      <c r="S32" s="126"/>
      <c r="T32" s="126"/>
      <c r="U32" s="126"/>
      <c r="V32" s="126"/>
      <c r="W32" s="126"/>
    </row>
    <row r="33" spans="1:11" ht="15.6" x14ac:dyDescent="0.3">
      <c r="A33" s="182" t="s">
        <v>83</v>
      </c>
      <c r="B33" s="183"/>
      <c r="C33" s="183"/>
      <c r="D33" s="183"/>
      <c r="E33" s="183"/>
      <c r="F33" s="183"/>
      <c r="G33" s="183"/>
      <c r="H33" s="183"/>
      <c r="I33" s="183"/>
      <c r="J33" s="183"/>
      <c r="K33" s="183"/>
    </row>
    <row r="34" spans="1:11" ht="15.6" x14ac:dyDescent="0.3">
      <c r="A34" s="184"/>
      <c r="B34" s="183" t="s">
        <v>83</v>
      </c>
      <c r="C34" s="183"/>
      <c r="D34" s="183"/>
      <c r="E34" s="183"/>
      <c r="F34" s="183"/>
      <c r="G34" s="183"/>
      <c r="H34" s="183"/>
      <c r="I34" s="183"/>
      <c r="J34" s="183"/>
      <c r="K34" s="183"/>
    </row>
    <row r="35" spans="1:11" x14ac:dyDescent="0.3">
      <c r="A35" s="183"/>
      <c r="B35" s="183"/>
      <c r="C35" s="183"/>
      <c r="D35" s="183"/>
      <c r="E35" s="183"/>
      <c r="F35" s="183"/>
      <c r="G35" s="183"/>
      <c r="H35" s="183"/>
      <c r="I35" s="183"/>
      <c r="J35" s="183"/>
      <c r="K35" s="183"/>
    </row>
    <row r="36" spans="1:11" x14ac:dyDescent="0.3">
      <c r="A36" s="183"/>
      <c r="B36" s="183"/>
      <c r="C36" s="183"/>
      <c r="D36" s="183"/>
      <c r="E36" s="183"/>
      <c r="F36" s="183"/>
      <c r="G36" s="183"/>
      <c r="H36" s="183"/>
      <c r="I36" s="183"/>
      <c r="J36" s="183"/>
      <c r="K36" s="183"/>
    </row>
    <row r="37" spans="1:11" x14ac:dyDescent="0.3">
      <c r="A37" s="183"/>
      <c r="B37" s="183"/>
      <c r="C37" s="183"/>
      <c r="D37" s="183"/>
      <c r="E37" s="183"/>
      <c r="F37" s="183"/>
      <c r="G37" s="183"/>
      <c r="H37" s="183"/>
      <c r="I37" s="183"/>
      <c r="J37" s="183"/>
      <c r="K37" s="183"/>
    </row>
    <row r="38" spans="1:11" x14ac:dyDescent="0.3">
      <c r="A38" s="183"/>
      <c r="B38" s="183"/>
      <c r="C38" s="183"/>
      <c r="D38" s="183"/>
      <c r="E38" s="183"/>
      <c r="F38" s="183"/>
      <c r="G38" s="183"/>
      <c r="H38" s="183"/>
      <c r="I38" s="183"/>
      <c r="J38" s="183"/>
      <c r="K38" s="183"/>
    </row>
    <row r="39" spans="1:11" x14ac:dyDescent="0.3">
      <c r="A39" s="183"/>
      <c r="B39" s="183"/>
      <c r="C39" s="183"/>
      <c r="D39" s="183"/>
      <c r="E39" s="183"/>
      <c r="F39" s="183"/>
      <c r="G39" s="183"/>
      <c r="H39" s="183"/>
      <c r="I39" s="183"/>
      <c r="J39" s="183"/>
      <c r="K39" s="183"/>
    </row>
    <row r="40" spans="1:11" x14ac:dyDescent="0.3">
      <c r="A40" s="183"/>
      <c r="B40" s="183"/>
      <c r="C40" s="183"/>
      <c r="D40" s="183"/>
      <c r="E40" s="183"/>
      <c r="F40" s="183"/>
      <c r="G40" s="183"/>
      <c r="H40" s="183"/>
      <c r="I40" s="183"/>
      <c r="J40" s="183"/>
      <c r="K40" s="183"/>
    </row>
    <row r="41" spans="1:11" x14ac:dyDescent="0.3">
      <c r="A41" s="183"/>
      <c r="B41" s="183"/>
      <c r="C41" s="183"/>
      <c r="D41" s="183"/>
      <c r="E41" s="183"/>
      <c r="F41" s="183"/>
      <c r="G41" s="183"/>
      <c r="H41" s="183"/>
      <c r="I41" s="183"/>
      <c r="J41" s="183"/>
      <c r="K41" s="183"/>
    </row>
    <row r="42" spans="1:11" x14ac:dyDescent="0.3">
      <c r="A42" s="183"/>
      <c r="B42" s="183"/>
      <c r="C42" s="183"/>
      <c r="D42" s="183"/>
      <c r="E42" s="183"/>
      <c r="F42" s="183"/>
      <c r="G42" s="183"/>
      <c r="H42" s="183"/>
      <c r="I42" s="183"/>
      <c r="J42" s="183"/>
      <c r="K42" s="183"/>
    </row>
    <row r="43" spans="1:11" x14ac:dyDescent="0.3">
      <c r="A43" s="183"/>
      <c r="B43" s="183"/>
      <c r="C43" s="183"/>
      <c r="D43" s="183"/>
      <c r="E43" s="183"/>
      <c r="F43" s="183"/>
      <c r="G43" s="183"/>
      <c r="H43" s="183"/>
      <c r="I43" s="183"/>
      <c r="J43" s="183"/>
      <c r="K43" s="183"/>
    </row>
    <row r="44" spans="1:11" x14ac:dyDescent="0.3">
      <c r="A44" s="183"/>
      <c r="B44" s="183"/>
      <c r="C44" s="183"/>
      <c r="D44" s="183"/>
      <c r="E44" s="183"/>
      <c r="F44" s="183"/>
      <c r="G44" s="183"/>
      <c r="H44" s="183"/>
      <c r="I44" s="183"/>
      <c r="J44" s="183"/>
      <c r="K44" s="183"/>
    </row>
    <row r="45" spans="1:11" x14ac:dyDescent="0.3">
      <c r="A45" s="183"/>
      <c r="B45" s="183"/>
      <c r="C45" s="183"/>
      <c r="D45" s="183"/>
      <c r="E45" s="183"/>
      <c r="F45" s="183"/>
      <c r="G45" s="183"/>
      <c r="H45" s="183"/>
      <c r="I45" s="183"/>
      <c r="J45" s="183"/>
      <c r="K45" s="183"/>
    </row>
    <row r="46" spans="1:11" x14ac:dyDescent="0.3">
      <c r="A46" s="183"/>
      <c r="B46" s="183"/>
      <c r="C46" s="183"/>
      <c r="D46" s="183"/>
      <c r="E46" s="183"/>
      <c r="F46" s="183"/>
      <c r="G46" s="183"/>
      <c r="H46" s="183"/>
      <c r="I46" s="183"/>
      <c r="J46" s="183"/>
      <c r="K46" s="183"/>
    </row>
    <row r="47" spans="1:11" x14ac:dyDescent="0.3">
      <c r="A47" s="183"/>
      <c r="B47" s="183"/>
      <c r="C47" s="183"/>
      <c r="D47" s="183"/>
      <c r="E47" s="183"/>
      <c r="F47" s="183"/>
      <c r="G47" s="183"/>
      <c r="H47" s="183"/>
      <c r="I47" s="183"/>
      <c r="J47" s="183"/>
      <c r="K47" s="183"/>
    </row>
    <row r="48" spans="1:11" x14ac:dyDescent="0.3">
      <c r="A48" s="183"/>
      <c r="B48" s="183"/>
      <c r="C48" s="183"/>
      <c r="D48" s="183"/>
      <c r="E48" s="183"/>
      <c r="F48" s="183"/>
      <c r="G48" s="183"/>
      <c r="H48" s="183"/>
      <c r="I48" s="183"/>
      <c r="J48" s="183"/>
      <c r="K48" s="183"/>
    </row>
    <row r="49" spans="1:11" x14ac:dyDescent="0.3">
      <c r="A49" s="183"/>
      <c r="B49" s="183"/>
      <c r="C49" s="183"/>
      <c r="D49" s="183"/>
      <c r="E49" s="183"/>
      <c r="F49" s="183"/>
      <c r="G49" s="183"/>
      <c r="H49" s="183"/>
      <c r="I49" s="183"/>
      <c r="J49" s="183"/>
      <c r="K49" s="183"/>
    </row>
    <row r="50" spans="1:11" x14ac:dyDescent="0.3">
      <c r="A50" s="183"/>
      <c r="B50" s="183"/>
      <c r="C50" s="183"/>
      <c r="D50" s="183"/>
      <c r="E50" s="183"/>
      <c r="F50" s="183"/>
      <c r="G50" s="183"/>
      <c r="H50" s="183"/>
      <c r="I50" s="183"/>
      <c r="J50" s="183"/>
      <c r="K50" s="183"/>
    </row>
    <row r="51" spans="1:11" x14ac:dyDescent="0.3">
      <c r="A51" s="183"/>
      <c r="B51" s="183"/>
      <c r="C51" s="183"/>
      <c r="D51" s="183"/>
      <c r="E51" s="183"/>
      <c r="F51" s="183"/>
      <c r="G51" s="183"/>
      <c r="H51" s="183"/>
      <c r="I51" s="183"/>
      <c r="J51" s="183"/>
      <c r="K51" s="183"/>
    </row>
    <row r="52" spans="1:11" x14ac:dyDescent="0.3">
      <c r="A52" s="183"/>
      <c r="B52" s="183"/>
      <c r="C52" s="183"/>
      <c r="D52" s="183"/>
      <c r="E52" s="183"/>
      <c r="F52" s="183"/>
      <c r="G52" s="183"/>
      <c r="H52" s="183"/>
      <c r="I52" s="183"/>
      <c r="J52" s="183"/>
      <c r="K52" s="183"/>
    </row>
    <row r="53" spans="1:11" x14ac:dyDescent="0.3">
      <c r="A53" s="183"/>
      <c r="B53" s="183"/>
      <c r="C53" s="183"/>
      <c r="D53" s="183"/>
      <c r="E53" s="183"/>
      <c r="F53" s="183"/>
      <c r="G53" s="183"/>
      <c r="H53" s="183"/>
      <c r="I53" s="183"/>
      <c r="J53" s="183"/>
      <c r="K53" s="183"/>
    </row>
    <row r="54" spans="1:11" x14ac:dyDescent="0.3">
      <c r="A54" s="183"/>
      <c r="B54" s="183"/>
      <c r="C54" s="183"/>
      <c r="D54" s="183"/>
      <c r="E54" s="183"/>
      <c r="F54" s="183"/>
      <c r="G54" s="183"/>
      <c r="H54" s="183"/>
      <c r="I54" s="183"/>
      <c r="J54" s="183"/>
      <c r="K54" s="183"/>
    </row>
    <row r="55" spans="1:11" x14ac:dyDescent="0.3">
      <c r="A55" s="183"/>
      <c r="B55" s="183"/>
      <c r="C55" s="183"/>
      <c r="D55" s="183"/>
      <c r="E55" s="183"/>
      <c r="F55" s="183"/>
      <c r="G55" s="183"/>
      <c r="H55" s="183"/>
      <c r="I55" s="183"/>
      <c r="J55" s="183"/>
      <c r="K55" s="183"/>
    </row>
    <row r="56" spans="1:11" x14ac:dyDescent="0.3">
      <c r="A56" s="183"/>
      <c r="B56" s="183"/>
      <c r="C56" s="183"/>
      <c r="D56" s="183"/>
      <c r="E56" s="183"/>
      <c r="F56" s="183"/>
      <c r="G56" s="183"/>
      <c r="H56" s="183"/>
      <c r="I56" s="183"/>
      <c r="J56" s="183"/>
      <c r="K56" s="183"/>
    </row>
    <row r="57" spans="1:11" x14ac:dyDescent="0.3">
      <c r="A57" s="183"/>
      <c r="B57" s="183"/>
      <c r="C57" s="183"/>
      <c r="D57" s="183"/>
      <c r="E57" s="183"/>
      <c r="F57" s="183"/>
      <c r="G57" s="183"/>
      <c r="H57" s="183"/>
      <c r="I57" s="183"/>
      <c r="J57" s="183"/>
      <c r="K57" s="183"/>
    </row>
    <row r="58" spans="1:11" x14ac:dyDescent="0.3">
      <c r="A58" s="183"/>
      <c r="B58" s="183"/>
      <c r="C58" s="183"/>
      <c r="D58" s="183"/>
      <c r="E58" s="183"/>
      <c r="F58" s="183"/>
      <c r="G58" s="183"/>
      <c r="H58" s="183"/>
      <c r="I58" s="183"/>
      <c r="J58" s="183"/>
      <c r="K58" s="183"/>
    </row>
    <row r="59" spans="1:11" x14ac:dyDescent="0.3">
      <c r="A59" s="183"/>
      <c r="B59" s="183"/>
      <c r="C59" s="183"/>
      <c r="D59" s="183"/>
      <c r="E59" s="183"/>
      <c r="F59" s="183"/>
      <c r="G59" s="183"/>
      <c r="H59" s="183"/>
      <c r="I59" s="183"/>
      <c r="J59" s="183"/>
      <c r="K59" s="183"/>
    </row>
    <row r="60" spans="1:11" x14ac:dyDescent="0.3">
      <c r="A60" s="183"/>
      <c r="B60" s="183"/>
      <c r="C60" s="183"/>
      <c r="D60" s="183"/>
      <c r="E60" s="183"/>
      <c r="F60" s="183"/>
      <c r="G60" s="183"/>
      <c r="H60" s="183"/>
      <c r="I60" s="183"/>
      <c r="J60" s="183"/>
      <c r="K60" s="183"/>
    </row>
    <row r="61" spans="1:11" x14ac:dyDescent="0.3">
      <c r="A61" s="183"/>
      <c r="B61" s="183"/>
      <c r="C61" s="183"/>
      <c r="D61" s="183"/>
      <c r="E61" s="183"/>
      <c r="F61" s="183"/>
      <c r="G61" s="183"/>
      <c r="H61" s="183"/>
      <c r="I61" s="183"/>
      <c r="J61" s="183"/>
      <c r="K61" s="183"/>
    </row>
    <row r="62" spans="1:11" x14ac:dyDescent="0.3">
      <c r="A62" s="183"/>
      <c r="B62" s="183"/>
      <c r="C62" s="183"/>
      <c r="D62" s="183"/>
      <c r="E62" s="183"/>
      <c r="F62" s="183"/>
      <c r="G62" s="183"/>
      <c r="H62" s="183"/>
      <c r="I62" s="183"/>
      <c r="J62" s="183"/>
      <c r="K62" s="183"/>
    </row>
    <row r="63" spans="1:11" x14ac:dyDescent="0.3">
      <c r="A63" s="183"/>
      <c r="B63" s="183"/>
      <c r="C63" s="183"/>
      <c r="D63" s="183"/>
      <c r="E63" s="183"/>
      <c r="F63" s="183"/>
      <c r="G63" s="183"/>
      <c r="H63" s="183"/>
      <c r="I63" s="183"/>
      <c r="J63" s="183"/>
      <c r="K63" s="183"/>
    </row>
    <row r="64" spans="1:11" x14ac:dyDescent="0.3">
      <c r="A64" s="183"/>
      <c r="B64" s="183"/>
      <c r="C64" s="183"/>
      <c r="D64" s="183"/>
      <c r="E64" s="183"/>
      <c r="F64" s="183"/>
      <c r="G64" s="183"/>
      <c r="H64" s="183"/>
      <c r="I64" s="183"/>
      <c r="J64" s="183"/>
      <c r="K64" s="183"/>
    </row>
    <row r="65" spans="1:11" x14ac:dyDescent="0.3">
      <c r="A65" s="183"/>
      <c r="B65" s="183"/>
      <c r="C65" s="183"/>
      <c r="D65" s="183"/>
      <c r="E65" s="183"/>
      <c r="F65" s="183"/>
      <c r="G65" s="183"/>
      <c r="H65" s="183"/>
      <c r="I65" s="183"/>
      <c r="J65" s="183"/>
      <c r="K65" s="183"/>
    </row>
    <row r="66" spans="1:11" x14ac:dyDescent="0.3">
      <c r="A66" s="183"/>
      <c r="B66" s="183"/>
      <c r="C66" s="183"/>
      <c r="D66" s="183"/>
      <c r="E66" s="183"/>
      <c r="F66" s="183"/>
      <c r="G66" s="183"/>
      <c r="H66" s="183"/>
      <c r="I66" s="183"/>
      <c r="J66" s="183"/>
      <c r="K66" s="183"/>
    </row>
    <row r="67" spans="1:11" x14ac:dyDescent="0.3">
      <c r="A67" s="183"/>
      <c r="B67" s="183"/>
      <c r="C67" s="183"/>
      <c r="D67" s="183"/>
      <c r="E67" s="183"/>
      <c r="F67" s="183"/>
      <c r="G67" s="183"/>
      <c r="H67" s="183"/>
      <c r="I67" s="183"/>
      <c r="J67" s="183"/>
      <c r="K67" s="183"/>
    </row>
    <row r="68" spans="1:11" x14ac:dyDescent="0.3">
      <c r="A68" s="183"/>
      <c r="B68" s="183"/>
      <c r="C68" s="183"/>
      <c r="D68" s="183"/>
      <c r="E68" s="183"/>
      <c r="F68" s="183"/>
      <c r="G68" s="183"/>
      <c r="H68" s="183"/>
      <c r="I68" s="183"/>
      <c r="J68" s="183"/>
      <c r="K68" s="183"/>
    </row>
    <row r="69" spans="1:11" x14ac:dyDescent="0.3">
      <c r="A69" s="183"/>
      <c r="B69" s="183"/>
      <c r="C69" s="183"/>
      <c r="D69" s="183"/>
      <c r="E69" s="183"/>
      <c r="F69" s="183"/>
      <c r="G69" s="183"/>
      <c r="H69" s="183"/>
      <c r="I69" s="183"/>
      <c r="J69" s="183"/>
      <c r="K69" s="183"/>
    </row>
    <row r="70" spans="1:11" x14ac:dyDescent="0.3">
      <c r="A70" s="183"/>
      <c r="B70" s="183"/>
      <c r="C70" s="183"/>
      <c r="D70" s="183"/>
      <c r="E70" s="183"/>
      <c r="F70" s="183"/>
      <c r="G70" s="183"/>
      <c r="H70" s="183"/>
      <c r="I70" s="183"/>
      <c r="J70" s="183"/>
      <c r="K70" s="183"/>
    </row>
    <row r="71" spans="1:11" x14ac:dyDescent="0.3">
      <c r="A71" s="183"/>
      <c r="B71" s="183"/>
      <c r="C71" s="183"/>
      <c r="D71" s="183"/>
      <c r="E71" s="183"/>
      <c r="F71" s="183"/>
      <c r="G71" s="183"/>
      <c r="H71" s="183"/>
      <c r="I71" s="183"/>
      <c r="J71" s="183"/>
      <c r="K71" s="183"/>
    </row>
    <row r="72" spans="1:11" x14ac:dyDescent="0.3">
      <c r="A72" s="183"/>
      <c r="B72" s="183"/>
      <c r="C72" s="183"/>
      <c r="D72" s="183"/>
      <c r="E72" s="183"/>
      <c r="F72" s="183"/>
      <c r="G72" s="183"/>
      <c r="H72" s="183"/>
      <c r="I72" s="183"/>
      <c r="J72" s="183"/>
      <c r="K72" s="183"/>
    </row>
    <row r="73" spans="1:11" x14ac:dyDescent="0.3">
      <c r="A73" s="183"/>
      <c r="B73" s="183"/>
      <c r="C73" s="183"/>
      <c r="D73" s="183"/>
      <c r="E73" s="183"/>
      <c r="F73" s="183"/>
      <c r="G73" s="183"/>
      <c r="H73" s="183"/>
      <c r="I73" s="183"/>
      <c r="J73" s="183"/>
      <c r="K73" s="183"/>
    </row>
  </sheetData>
  <sheetProtection selectLockedCells="1"/>
  <mergeCells count="5">
    <mergeCell ref="A27:J27"/>
    <mergeCell ref="I7:I8"/>
    <mergeCell ref="A25:W25"/>
    <mergeCell ref="B29:I29"/>
    <mergeCell ref="B28:I28"/>
  </mergeCells>
  <printOptions horizontalCentered="1"/>
  <pageMargins left="0.25" right="0.25" top="0.5" bottom="0.5" header="0.3" footer="0.3"/>
  <pageSetup scale="54"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0"/>
  <sheetViews>
    <sheetView zoomScale="80" zoomScaleNormal="80" zoomScaleSheetLayoutView="75" workbookViewId="0"/>
  </sheetViews>
  <sheetFormatPr defaultColWidth="8.88671875" defaultRowHeight="14.4" x14ac:dyDescent="0.3"/>
  <cols>
    <col min="1" max="1" width="63.6640625" style="82" bestFit="1" customWidth="1"/>
    <col min="2" max="4" width="17.88671875" style="82" bestFit="1" customWidth="1"/>
    <col min="5" max="5" width="13" style="82" customWidth="1"/>
    <col min="6" max="6" width="15.6640625" style="82" bestFit="1" customWidth="1"/>
    <col min="7" max="7" width="23" style="82" bestFit="1" customWidth="1"/>
    <col min="8" max="8" width="24" style="82" bestFit="1" customWidth="1"/>
    <col min="9" max="9" width="11.44140625" style="82" bestFit="1" customWidth="1"/>
    <col min="10" max="10" width="13.44140625" style="82" bestFit="1" customWidth="1"/>
    <col min="11" max="11" width="1.6640625" style="82" bestFit="1" customWidth="1"/>
    <col min="12" max="13" width="8.88671875" style="82"/>
    <col min="14" max="15" width="1.6640625" style="82" bestFit="1" customWidth="1"/>
    <col min="16" max="16384" width="8.88671875" style="82"/>
  </cols>
  <sheetData>
    <row r="1" spans="1:17" x14ac:dyDescent="0.3">
      <c r="A1" s="185" t="s">
        <v>130</v>
      </c>
      <c r="B1" s="28"/>
      <c r="C1" s="28"/>
      <c r="D1" s="28"/>
      <c r="E1" s="28"/>
      <c r="F1" s="28"/>
      <c r="G1" s="28"/>
      <c r="H1" s="28"/>
      <c r="I1" s="205"/>
      <c r="J1" s="205"/>
    </row>
    <row r="2" spans="1:17" x14ac:dyDescent="0.3">
      <c r="A2" s="206" t="str">
        <f>+[1]DIVISION!A2</f>
        <v xml:space="preserve">Statement of Revenues and Expenses </v>
      </c>
      <c r="B2" s="28"/>
      <c r="C2" s="28"/>
      <c r="D2" s="28"/>
      <c r="E2" s="28"/>
      <c r="F2" s="28"/>
      <c r="G2" s="28"/>
      <c r="H2" s="28"/>
      <c r="I2" s="205"/>
      <c r="J2" s="205"/>
    </row>
    <row r="3" spans="1:17" x14ac:dyDescent="0.3">
      <c r="A3" s="186">
        <f>+TOTALALA!A13</f>
        <v>44255</v>
      </c>
      <c r="B3" s="207"/>
      <c r="C3" s="28"/>
      <c r="D3" s="28"/>
      <c r="E3" s="28"/>
      <c r="F3" s="28"/>
      <c r="G3" s="28"/>
      <c r="H3" s="28"/>
      <c r="I3" s="205"/>
      <c r="J3" s="205"/>
    </row>
    <row r="4" spans="1:17" x14ac:dyDescent="0.3">
      <c r="A4" s="28"/>
      <c r="B4" s="28"/>
      <c r="C4" s="28"/>
      <c r="D4" s="28"/>
      <c r="E4" s="28"/>
      <c r="F4" s="28"/>
      <c r="G4" s="28"/>
      <c r="H4" s="28"/>
      <c r="I4" s="205"/>
      <c r="J4" s="205"/>
    </row>
    <row r="5" spans="1:17" x14ac:dyDescent="0.3">
      <c r="A5" s="83" t="s">
        <v>102</v>
      </c>
      <c r="B5" s="129" t="s">
        <v>4</v>
      </c>
      <c r="C5" s="129" t="s">
        <v>4</v>
      </c>
      <c r="D5" s="129" t="s">
        <v>4</v>
      </c>
      <c r="E5" s="129" t="s">
        <v>14</v>
      </c>
      <c r="F5" s="129" t="s">
        <v>20</v>
      </c>
      <c r="G5"/>
      <c r="H5"/>
      <c r="I5"/>
      <c r="J5"/>
    </row>
    <row r="6" spans="1:17" x14ac:dyDescent="0.3">
      <c r="A6" s="130"/>
      <c r="B6" s="87" t="s">
        <v>13</v>
      </c>
      <c r="C6" s="87" t="s">
        <v>5</v>
      </c>
      <c r="D6" s="87" t="s">
        <v>6</v>
      </c>
      <c r="E6" s="87" t="s">
        <v>15</v>
      </c>
      <c r="F6" s="87" t="str">
        <f>+DIVISION!F6</f>
        <v>FY21 - FY20</v>
      </c>
      <c r="G6"/>
      <c r="H6"/>
      <c r="I6"/>
      <c r="J6"/>
    </row>
    <row r="7" spans="1:17" x14ac:dyDescent="0.3">
      <c r="A7" s="131" t="s">
        <v>25</v>
      </c>
      <c r="B7" s="164">
        <f>+TOTALALA!C35</f>
        <v>346663.93</v>
      </c>
      <c r="C7" s="164">
        <f>+TOTALALA!D35</f>
        <v>281801.5</v>
      </c>
      <c r="D7" s="157">
        <f>B7-C7</f>
        <v>64862.429999999993</v>
      </c>
      <c r="E7" s="164">
        <f>+TOTALALA!F35</f>
        <v>314956.79999999999</v>
      </c>
      <c r="F7" s="132">
        <f>B7-E7</f>
        <v>31707.130000000005</v>
      </c>
      <c r="G7"/>
      <c r="H7"/>
      <c r="I7"/>
      <c r="J7"/>
    </row>
    <row r="8" spans="1:17" ht="15" thickBot="1" x14ac:dyDescent="0.35">
      <c r="A8" s="133" t="s">
        <v>12</v>
      </c>
      <c r="B8" s="165">
        <f>+TOTALALA!C46</f>
        <v>93199.57</v>
      </c>
      <c r="C8" s="165">
        <f>+TOTALALA!D46</f>
        <v>149050.27595464801</v>
      </c>
      <c r="D8" s="158">
        <f>C8-B8</f>
        <v>55850.705954648001</v>
      </c>
      <c r="E8" s="164">
        <f>+TOTALALA!F46</f>
        <v>158057.74</v>
      </c>
      <c r="F8" s="134">
        <f>B8-E8</f>
        <v>-64858.169999999984</v>
      </c>
      <c r="G8"/>
      <c r="H8"/>
      <c r="I8"/>
      <c r="J8"/>
      <c r="P8"/>
      <c r="Q8"/>
    </row>
    <row r="9" spans="1:17" ht="15" thickBot="1" x14ac:dyDescent="0.35">
      <c r="A9" s="187" t="str">
        <f>+[1]DIVISION!A9</f>
        <v>Net Revenue (Expenses)</v>
      </c>
      <c r="B9" s="84">
        <f>B7-B8</f>
        <v>253464.36</v>
      </c>
      <c r="C9" s="84">
        <f>C7-C8</f>
        <v>132751.22404535199</v>
      </c>
      <c r="D9" s="84">
        <f>B9-C9</f>
        <v>120713.13595464799</v>
      </c>
      <c r="E9" s="84">
        <f>E7-E8</f>
        <v>156899.06</v>
      </c>
      <c r="F9" s="188">
        <f>B9-E9</f>
        <v>96565.299999999988</v>
      </c>
      <c r="G9"/>
      <c r="H9"/>
      <c r="I9"/>
      <c r="J9"/>
      <c r="P9"/>
      <c r="Q9"/>
    </row>
    <row r="10" spans="1:17" x14ac:dyDescent="0.3">
      <c r="A10" s="28"/>
      <c r="B10" s="159"/>
      <c r="C10" s="159"/>
      <c r="D10" s="159"/>
      <c r="E10" s="159"/>
      <c r="F10" s="28"/>
      <c r="G10"/>
      <c r="H10"/>
      <c r="I10"/>
      <c r="J10"/>
      <c r="P10"/>
      <c r="Q10"/>
    </row>
    <row r="11" spans="1:17" x14ac:dyDescent="0.3">
      <c r="A11" s="85" t="s">
        <v>46</v>
      </c>
      <c r="B11" s="160"/>
      <c r="C11" s="160"/>
      <c r="D11" s="160"/>
      <c r="E11" s="159"/>
      <c r="F11" s="28"/>
      <c r="G11"/>
      <c r="H11"/>
      <c r="I11"/>
      <c r="J11"/>
      <c r="P11"/>
      <c r="Q11"/>
    </row>
    <row r="12" spans="1:17" x14ac:dyDescent="0.3">
      <c r="A12" s="127" t="s">
        <v>36</v>
      </c>
      <c r="B12" s="157">
        <v>188699.06</v>
      </c>
      <c r="C12" s="157">
        <v>90504.557378685204</v>
      </c>
      <c r="D12" s="157">
        <f t="shared" ref="D12:D21" si="0">B12-C12</f>
        <v>98194.502621314794</v>
      </c>
      <c r="E12" s="157">
        <v>119574.71</v>
      </c>
      <c r="F12" s="132">
        <f>B12-E12</f>
        <v>69124.349999999991</v>
      </c>
      <c r="G12"/>
      <c r="H12"/>
      <c r="I12"/>
      <c r="J12"/>
      <c r="K12" s="190"/>
      <c r="L12"/>
      <c r="M12"/>
      <c r="N12" s="189"/>
      <c r="O12" s="189"/>
    </row>
    <row r="13" spans="1:17" x14ac:dyDescent="0.3">
      <c r="A13" s="127" t="s">
        <v>29</v>
      </c>
      <c r="B13" s="157">
        <v>1842.73</v>
      </c>
      <c r="C13" s="157">
        <v>-3300</v>
      </c>
      <c r="D13" s="157">
        <f t="shared" si="0"/>
        <v>5142.7299999999996</v>
      </c>
      <c r="E13" s="157">
        <v>-1882.01</v>
      </c>
      <c r="F13" s="132">
        <f>B13-E13</f>
        <v>3724.74</v>
      </c>
      <c r="H13"/>
      <c r="I13"/>
      <c r="J13"/>
      <c r="K13" s="190" t="s">
        <v>83</v>
      </c>
      <c r="L13"/>
      <c r="M13"/>
      <c r="N13" s="189" t="s">
        <v>83</v>
      </c>
      <c r="O13" s="189" t="s">
        <v>83</v>
      </c>
    </row>
    <row r="14" spans="1:17" x14ac:dyDescent="0.3">
      <c r="A14" s="239" t="s">
        <v>81</v>
      </c>
      <c r="B14" s="157">
        <v>0</v>
      </c>
      <c r="C14" s="157">
        <v>0</v>
      </c>
      <c r="D14" s="157">
        <f t="shared" si="0"/>
        <v>0</v>
      </c>
      <c r="E14" s="157">
        <v>9</v>
      </c>
      <c r="F14" s="132">
        <f t="shared" ref="F14:F32" si="1">B14-E14</f>
        <v>-9</v>
      </c>
      <c r="G14"/>
      <c r="H14"/>
      <c r="I14"/>
      <c r="J14"/>
      <c r="K14" s="190"/>
      <c r="L14"/>
      <c r="M14"/>
      <c r="N14" s="189"/>
      <c r="O14" s="189"/>
    </row>
    <row r="15" spans="1:17" x14ac:dyDescent="0.3">
      <c r="A15" s="208" t="s">
        <v>74</v>
      </c>
      <c r="B15" s="157">
        <v>986.72</v>
      </c>
      <c r="C15" s="157">
        <v>3185</v>
      </c>
      <c r="D15" s="157">
        <f t="shared" si="0"/>
        <v>-2198.2799999999997</v>
      </c>
      <c r="E15" s="157">
        <v>1694.44</v>
      </c>
      <c r="F15" s="132">
        <f t="shared" si="1"/>
        <v>-707.72</v>
      </c>
      <c r="G15"/>
      <c r="H15"/>
      <c r="I15"/>
      <c r="J15"/>
      <c r="K15" s="190"/>
      <c r="L15"/>
      <c r="M15"/>
      <c r="N15" s="189"/>
      <c r="O15" s="189"/>
    </row>
    <row r="16" spans="1:17" x14ac:dyDescent="0.3">
      <c r="A16" s="127" t="s">
        <v>75</v>
      </c>
      <c r="B16" s="157">
        <v>2811.65</v>
      </c>
      <c r="C16" s="157">
        <v>0</v>
      </c>
      <c r="D16" s="157">
        <f>B16-C16</f>
        <v>2811.65</v>
      </c>
      <c r="E16" s="157">
        <v>2846.44</v>
      </c>
      <c r="F16" s="132">
        <f>B16-E16</f>
        <v>-34.789999999999964</v>
      </c>
      <c r="G16"/>
      <c r="H16"/>
      <c r="I16"/>
      <c r="J16"/>
      <c r="K16" s="190" t="s">
        <v>83</v>
      </c>
      <c r="L16"/>
      <c r="M16"/>
      <c r="N16" s="189" t="s">
        <v>83</v>
      </c>
      <c r="O16" s="189" t="s">
        <v>83</v>
      </c>
    </row>
    <row r="17" spans="1:15" x14ac:dyDescent="0.3">
      <c r="A17" s="127" t="s">
        <v>113</v>
      </c>
      <c r="B17" s="157">
        <v>-4394.68</v>
      </c>
      <c r="C17" s="157">
        <v>5337.5</v>
      </c>
      <c r="D17" s="157">
        <f t="shared" si="0"/>
        <v>-9732.18</v>
      </c>
      <c r="E17" s="157">
        <v>-6908.28</v>
      </c>
      <c r="F17" s="132">
        <f t="shared" si="1"/>
        <v>2513.5999999999995</v>
      </c>
      <c r="G17"/>
      <c r="H17"/>
      <c r="I17"/>
      <c r="J17"/>
      <c r="K17" s="190"/>
      <c r="L17"/>
      <c r="M17"/>
      <c r="N17" s="189"/>
      <c r="O17" s="189"/>
    </row>
    <row r="18" spans="1:15" x14ac:dyDescent="0.3">
      <c r="A18" s="127" t="s">
        <v>114</v>
      </c>
      <c r="B18" s="157">
        <v>4031.77</v>
      </c>
      <c r="C18" s="157">
        <v>1500</v>
      </c>
      <c r="D18" s="157">
        <f t="shared" si="0"/>
        <v>2531.77</v>
      </c>
      <c r="E18" s="157">
        <v>2702.64</v>
      </c>
      <c r="F18" s="132">
        <f t="shared" si="1"/>
        <v>1329.13</v>
      </c>
      <c r="G18"/>
      <c r="H18"/>
      <c r="I18"/>
      <c r="J18"/>
      <c r="K18" s="190"/>
      <c r="L18"/>
      <c r="M18"/>
      <c r="N18" s="189"/>
      <c r="O18" s="189"/>
    </row>
    <row r="19" spans="1:15" x14ac:dyDescent="0.3">
      <c r="A19" s="127" t="s">
        <v>115</v>
      </c>
      <c r="B19" s="157">
        <v>5934.4</v>
      </c>
      <c r="C19" s="157">
        <v>0</v>
      </c>
      <c r="D19" s="157">
        <f t="shared" si="0"/>
        <v>5934.4</v>
      </c>
      <c r="E19" s="157">
        <v>873.17</v>
      </c>
      <c r="F19" s="132">
        <f t="shared" si="1"/>
        <v>5061.2299999999996</v>
      </c>
      <c r="G19"/>
      <c r="H19"/>
      <c r="I19"/>
      <c r="J19"/>
      <c r="K19" s="190" t="s">
        <v>83</v>
      </c>
      <c r="L19"/>
      <c r="M19"/>
      <c r="N19" s="189"/>
      <c r="O19" s="189"/>
    </row>
    <row r="20" spans="1:15" x14ac:dyDescent="0.3">
      <c r="A20" s="127" t="s">
        <v>116</v>
      </c>
      <c r="B20" s="157">
        <v>3422.64</v>
      </c>
      <c r="C20" s="157">
        <v>2925</v>
      </c>
      <c r="D20" s="157">
        <f t="shared" si="0"/>
        <v>497.63999999999987</v>
      </c>
      <c r="E20" s="157">
        <v>3168.11</v>
      </c>
      <c r="F20" s="132">
        <f t="shared" si="1"/>
        <v>254.52999999999975</v>
      </c>
      <c r="G20"/>
      <c r="H20"/>
      <c r="I20"/>
      <c r="J20"/>
      <c r="K20" s="190"/>
      <c r="L20"/>
      <c r="M20"/>
      <c r="N20" s="189"/>
      <c r="O20" s="189"/>
    </row>
    <row r="21" spans="1:15" x14ac:dyDescent="0.3">
      <c r="A21" s="127" t="s">
        <v>124</v>
      </c>
      <c r="B21" s="157">
        <v>3640.55</v>
      </c>
      <c r="C21" s="157">
        <v>3325</v>
      </c>
      <c r="D21" s="157">
        <f t="shared" si="0"/>
        <v>315.55000000000018</v>
      </c>
      <c r="E21" s="157">
        <v>3819.44</v>
      </c>
      <c r="F21" s="132">
        <f t="shared" si="1"/>
        <v>-178.88999999999987</v>
      </c>
      <c r="G21"/>
      <c r="H21"/>
      <c r="I21"/>
      <c r="J21"/>
      <c r="K21" s="190"/>
      <c r="L21"/>
      <c r="M21"/>
      <c r="N21" s="189"/>
      <c r="O21" s="189"/>
    </row>
    <row r="22" spans="1:15" x14ac:dyDescent="0.3">
      <c r="A22" s="127" t="s">
        <v>117</v>
      </c>
      <c r="B22" s="157">
        <v>1102.78</v>
      </c>
      <c r="C22" s="157">
        <v>1696.6666666666699</v>
      </c>
      <c r="D22" s="157">
        <f>B22-C22</f>
        <v>-593.88666666666995</v>
      </c>
      <c r="E22" s="157">
        <v>4759.5600000000004</v>
      </c>
      <c r="F22" s="132">
        <f t="shared" si="1"/>
        <v>-3656.7800000000007</v>
      </c>
      <c r="G22"/>
      <c r="H22"/>
      <c r="I22"/>
      <c r="J22"/>
      <c r="K22" s="190"/>
      <c r="L22"/>
      <c r="M22"/>
      <c r="N22" s="189"/>
      <c r="O22" s="189"/>
    </row>
    <row r="23" spans="1:15" x14ac:dyDescent="0.3">
      <c r="A23" s="127" t="s">
        <v>35</v>
      </c>
      <c r="B23" s="157">
        <v>7542.14</v>
      </c>
      <c r="C23" s="157">
        <v>10590</v>
      </c>
      <c r="D23" s="157">
        <f t="shared" ref="D23:D32" si="2">B23-C23</f>
        <v>-3047.8599999999997</v>
      </c>
      <c r="E23" s="157">
        <v>10180.44</v>
      </c>
      <c r="F23" s="132">
        <f t="shared" si="1"/>
        <v>-2638.3</v>
      </c>
      <c r="G23"/>
      <c r="H23"/>
      <c r="I23"/>
      <c r="J23"/>
      <c r="K23" s="190"/>
      <c r="L23"/>
      <c r="M23"/>
      <c r="N23" s="189"/>
      <c r="O23" s="189"/>
    </row>
    <row r="24" spans="1:15" x14ac:dyDescent="0.3">
      <c r="A24" s="127" t="s">
        <v>31</v>
      </c>
      <c r="B24" s="157">
        <v>3505.49</v>
      </c>
      <c r="C24" s="157">
        <v>3825</v>
      </c>
      <c r="D24" s="157">
        <f t="shared" si="2"/>
        <v>-319.51000000000022</v>
      </c>
      <c r="E24" s="157">
        <v>10527.34</v>
      </c>
      <c r="F24" s="132">
        <f t="shared" si="1"/>
        <v>-7021.85</v>
      </c>
      <c r="G24"/>
      <c r="H24"/>
      <c r="I24"/>
      <c r="J24"/>
      <c r="K24" s="190"/>
      <c r="L24"/>
      <c r="M24"/>
      <c r="N24" s="191"/>
      <c r="O24" s="191"/>
    </row>
    <row r="25" spans="1:15" x14ac:dyDescent="0.3">
      <c r="A25" s="127" t="s">
        <v>57</v>
      </c>
      <c r="B25" s="157">
        <v>1688.4</v>
      </c>
      <c r="C25" s="157">
        <v>1565</v>
      </c>
      <c r="D25" s="157">
        <f t="shared" si="2"/>
        <v>123.40000000000009</v>
      </c>
      <c r="E25" s="157">
        <v>1654.55</v>
      </c>
      <c r="F25" s="132">
        <f t="shared" si="1"/>
        <v>33.850000000000136</v>
      </c>
      <c r="G25"/>
      <c r="H25"/>
      <c r="I25"/>
      <c r="J25"/>
      <c r="L25"/>
      <c r="M25"/>
    </row>
    <row r="26" spans="1:15" x14ac:dyDescent="0.3">
      <c r="A26" s="127" t="s">
        <v>32</v>
      </c>
      <c r="B26" s="157">
        <v>2322.2800000000002</v>
      </c>
      <c r="C26" s="157">
        <v>530</v>
      </c>
      <c r="D26" s="157">
        <f t="shared" si="2"/>
        <v>1792.2800000000002</v>
      </c>
      <c r="E26" s="157">
        <v>-4132.1000000000004</v>
      </c>
      <c r="F26" s="132">
        <f t="shared" si="1"/>
        <v>6454.380000000001</v>
      </c>
      <c r="G26"/>
      <c r="H26"/>
      <c r="I26"/>
      <c r="J26"/>
      <c r="L26"/>
      <c r="M26"/>
    </row>
    <row r="27" spans="1:15" x14ac:dyDescent="0.3">
      <c r="A27" s="127" t="s">
        <v>30</v>
      </c>
      <c r="B27" s="157">
        <v>6336.37</v>
      </c>
      <c r="C27" s="157">
        <v>610.00000000001103</v>
      </c>
      <c r="D27" s="157">
        <f t="shared" si="2"/>
        <v>5726.369999999989</v>
      </c>
      <c r="E27" s="157">
        <v>2292.14</v>
      </c>
      <c r="F27" s="132">
        <f t="shared" si="1"/>
        <v>4044.23</v>
      </c>
      <c r="G27" s="169"/>
      <c r="H27"/>
      <c r="I27"/>
      <c r="J27" s="169"/>
      <c r="L27" s="169"/>
      <c r="M27" s="169"/>
    </row>
    <row r="28" spans="1:15" x14ac:dyDescent="0.3">
      <c r="A28" s="127" t="s">
        <v>37</v>
      </c>
      <c r="B28" s="157">
        <v>2949.32</v>
      </c>
      <c r="C28" s="157">
        <v>2630</v>
      </c>
      <c r="D28" s="157">
        <f>B28-C28</f>
        <v>319.32000000000016</v>
      </c>
      <c r="E28" s="157">
        <v>1006.44</v>
      </c>
      <c r="F28" s="132">
        <f t="shared" si="1"/>
        <v>1942.88</v>
      </c>
      <c r="G28"/>
      <c r="H28"/>
      <c r="I28"/>
      <c r="J28"/>
    </row>
    <row r="29" spans="1:15" x14ac:dyDescent="0.3">
      <c r="A29" s="209" t="s">
        <v>112</v>
      </c>
      <c r="B29" s="157">
        <v>21109.37</v>
      </c>
      <c r="C29" s="157">
        <v>5265.00000000001</v>
      </c>
      <c r="D29" s="157">
        <v>-707</v>
      </c>
      <c r="E29" s="157">
        <v>2941.16</v>
      </c>
      <c r="F29" s="132">
        <f>B29-E29</f>
        <v>18168.21</v>
      </c>
      <c r="G29"/>
      <c r="H29"/>
      <c r="I29"/>
      <c r="J29"/>
      <c r="K29" s="190"/>
      <c r="L29"/>
      <c r="M29"/>
      <c r="N29" s="189"/>
      <c r="O29" s="189"/>
    </row>
    <row r="30" spans="1:15" x14ac:dyDescent="0.3">
      <c r="A30" s="127" t="s">
        <v>33</v>
      </c>
      <c r="B30" s="157">
        <v>-2623.52</v>
      </c>
      <c r="C30" s="157">
        <v>722.49999999999602</v>
      </c>
      <c r="D30" s="157">
        <f t="shared" si="2"/>
        <v>-3346.0199999999959</v>
      </c>
      <c r="E30" s="157">
        <v>2938.55</v>
      </c>
      <c r="F30" s="132">
        <f t="shared" si="1"/>
        <v>-5562.07</v>
      </c>
      <c r="G30"/>
      <c r="H30"/>
      <c r="I30"/>
      <c r="J30"/>
    </row>
    <row r="31" spans="1:15" x14ac:dyDescent="0.3">
      <c r="A31" s="127" t="s">
        <v>34</v>
      </c>
      <c r="B31" s="157">
        <v>285.33999999999997</v>
      </c>
      <c r="C31" s="157">
        <v>225</v>
      </c>
      <c r="D31" s="157">
        <f t="shared" si="2"/>
        <v>60.339999999999975</v>
      </c>
      <c r="E31" s="157">
        <v>279.70999999999998</v>
      </c>
      <c r="F31" s="132">
        <f t="shared" si="1"/>
        <v>5.6299999999999955</v>
      </c>
      <c r="G31"/>
      <c r="H31"/>
      <c r="I31"/>
      <c r="J31"/>
    </row>
    <row r="32" spans="1:15" ht="15" thickBot="1" x14ac:dyDescent="0.35">
      <c r="A32" s="128" t="s">
        <v>76</v>
      </c>
      <c r="B32" s="157">
        <v>2271.5500000000002</v>
      </c>
      <c r="C32" s="157">
        <v>1615</v>
      </c>
      <c r="D32" s="157">
        <f t="shared" si="2"/>
        <v>656.55000000000018</v>
      </c>
      <c r="E32" s="157">
        <v>-1446.39</v>
      </c>
      <c r="F32" s="132">
        <f t="shared" si="1"/>
        <v>3717.9400000000005</v>
      </c>
      <c r="G32"/>
      <c r="H32"/>
      <c r="I32"/>
      <c r="J32"/>
    </row>
    <row r="33" spans="1:10" ht="15" thickBot="1" x14ac:dyDescent="0.35">
      <c r="A33" s="135" t="s">
        <v>17</v>
      </c>
      <c r="B33" s="136">
        <f>SUM(B12:B32)</f>
        <v>253464.36</v>
      </c>
      <c r="C33" s="136">
        <f>SUM(C12:C32)</f>
        <v>132751.2240453519</v>
      </c>
      <c r="D33" s="136">
        <f>B33-C33</f>
        <v>120713.13595464808</v>
      </c>
      <c r="E33" s="136">
        <f>SUM(E12:E32)</f>
        <v>156899.05999999997</v>
      </c>
      <c r="F33" s="136">
        <f>B33-E33</f>
        <v>96565.300000000017</v>
      </c>
      <c r="G33"/>
      <c r="H33"/>
      <c r="I33"/>
      <c r="J33"/>
    </row>
    <row r="34" spans="1:10" x14ac:dyDescent="0.3">
      <c r="A34" s="28"/>
      <c r="B34" s="28"/>
      <c r="C34" s="28"/>
      <c r="D34" s="28"/>
      <c r="E34" s="28"/>
      <c r="F34" s="28"/>
      <c r="G34" s="28"/>
      <c r="H34" s="28"/>
      <c r="I34" s="257"/>
      <c r="J34" s="205"/>
    </row>
    <row r="35" spans="1:10" x14ac:dyDescent="0.3">
      <c r="A35" s="283"/>
      <c r="B35" s="283"/>
      <c r="C35" s="283"/>
      <c r="D35" s="283"/>
      <c r="E35" s="283"/>
      <c r="F35" s="283"/>
      <c r="G35" s="283"/>
      <c r="H35" s="283"/>
      <c r="I35"/>
      <c r="J35" s="205"/>
    </row>
    <row r="36" spans="1:10" ht="15.6" x14ac:dyDescent="0.3">
      <c r="A36" s="139" t="s">
        <v>92</v>
      </c>
      <c r="B36" s="28"/>
      <c r="C36" s="28"/>
      <c r="D36" s="28"/>
      <c r="E36" s="28"/>
      <c r="F36" s="28"/>
      <c r="G36" s="28"/>
      <c r="I36"/>
      <c r="J36" s="205"/>
    </row>
    <row r="37" spans="1:10" ht="15.6" x14ac:dyDescent="0.3">
      <c r="A37" s="139"/>
      <c r="B37" s="28"/>
      <c r="C37" s="28"/>
      <c r="D37" s="28"/>
      <c r="E37" s="28"/>
      <c r="F37" s="28"/>
      <c r="G37" s="28"/>
      <c r="H37" s="258"/>
      <c r="I37"/>
      <c r="J37" s="205"/>
    </row>
    <row r="38" spans="1:10" ht="15.6" x14ac:dyDescent="0.3">
      <c r="A38" s="139"/>
      <c r="B38" s="28"/>
      <c r="C38" s="28"/>
      <c r="D38" s="28"/>
      <c r="E38" s="28"/>
      <c r="F38" s="28"/>
      <c r="G38" s="28"/>
      <c r="H38" s="28"/>
      <c r="I38"/>
      <c r="J38" s="205"/>
    </row>
    <row r="39" spans="1:10" ht="52.8" customHeight="1" x14ac:dyDescent="0.3">
      <c r="A39" s="284" t="s">
        <v>168</v>
      </c>
      <c r="B39" s="284"/>
      <c r="C39" s="284"/>
      <c r="D39" s="284"/>
      <c r="E39" s="284"/>
      <c r="F39" s="284"/>
      <c r="G39" s="28"/>
      <c r="H39" s="28"/>
      <c r="I39"/>
      <c r="J39" s="205"/>
    </row>
    <row r="40" spans="1:10" ht="15.6" x14ac:dyDescent="0.3">
      <c r="A40" s="139"/>
      <c r="B40" s="28"/>
      <c r="C40" s="28"/>
      <c r="D40" s="28"/>
      <c r="E40" s="28"/>
      <c r="F40" s="28"/>
      <c r="G40" s="28"/>
      <c r="H40" s="28"/>
      <c r="I40" s="205"/>
      <c r="J40" s="205"/>
    </row>
    <row r="41" spans="1:10" ht="15.6" x14ac:dyDescent="0.3">
      <c r="A41" s="139"/>
      <c r="B41" s="28"/>
      <c r="C41" s="28"/>
      <c r="D41" s="28"/>
      <c r="E41" s="28"/>
      <c r="F41" s="28"/>
      <c r="G41" s="28"/>
      <c r="H41" s="28"/>
      <c r="I41" s="205"/>
      <c r="J41" s="205"/>
    </row>
    <row r="42" spans="1:10" ht="15.6" x14ac:dyDescent="0.3">
      <c r="A42" s="139"/>
      <c r="B42" s="28"/>
      <c r="C42" s="28"/>
      <c r="D42" s="28"/>
      <c r="E42" s="28"/>
      <c r="F42" s="28"/>
      <c r="G42" s="28"/>
      <c r="H42" s="28"/>
      <c r="I42" s="205"/>
      <c r="J42" s="205"/>
    </row>
    <row r="43" spans="1:10" ht="15.6" x14ac:dyDescent="0.3">
      <c r="A43" s="139"/>
      <c r="B43" s="28"/>
      <c r="C43" s="28"/>
      <c r="D43" s="28"/>
      <c r="E43" s="28"/>
      <c r="F43" s="28"/>
      <c r="G43" s="28"/>
      <c r="H43" s="28"/>
      <c r="I43" s="205"/>
      <c r="J43" s="205"/>
    </row>
    <row r="44" spans="1:10" ht="15.6" x14ac:dyDescent="0.3">
      <c r="A44" s="139"/>
      <c r="B44" s="28"/>
      <c r="C44" s="28"/>
      <c r="D44" s="28"/>
      <c r="E44" s="28"/>
      <c r="F44" s="28"/>
      <c r="G44" s="28"/>
      <c r="H44" s="28"/>
      <c r="I44" s="205"/>
      <c r="J44" s="205"/>
    </row>
    <row r="45" spans="1:10" ht="15.6" x14ac:dyDescent="0.3">
      <c r="A45" s="139"/>
      <c r="B45" s="28"/>
      <c r="C45" s="28"/>
      <c r="D45" s="28"/>
      <c r="E45" s="28"/>
      <c r="F45" s="28"/>
      <c r="G45" s="28"/>
      <c r="H45" s="28"/>
      <c r="I45" s="205"/>
      <c r="J45" s="205"/>
    </row>
    <row r="46" spans="1:10" ht="15.6" x14ac:dyDescent="0.3">
      <c r="A46" s="139"/>
      <c r="B46" s="28"/>
      <c r="C46" s="28"/>
      <c r="D46" s="28"/>
      <c r="E46" s="28"/>
      <c r="F46" s="28"/>
      <c r="G46" s="28"/>
      <c r="H46" s="28"/>
      <c r="I46" s="205"/>
      <c r="J46" s="205"/>
    </row>
    <row r="47" spans="1:10" ht="15.6" x14ac:dyDescent="0.3">
      <c r="A47" s="139"/>
      <c r="B47" s="28"/>
      <c r="C47" s="28"/>
      <c r="D47" s="28"/>
      <c r="E47" s="28"/>
      <c r="F47" s="28"/>
      <c r="G47" s="28"/>
      <c r="H47" s="28"/>
      <c r="I47" s="205"/>
      <c r="J47" s="205"/>
    </row>
    <row r="48" spans="1:10" ht="15.6" x14ac:dyDescent="0.3">
      <c r="A48" s="139"/>
      <c r="B48" s="28"/>
      <c r="C48" s="28"/>
      <c r="D48" s="28"/>
      <c r="E48" s="28"/>
      <c r="F48" s="28"/>
      <c r="G48" s="28"/>
      <c r="H48" s="28"/>
      <c r="I48" s="205"/>
      <c r="J48" s="205"/>
    </row>
    <row r="49" spans="1:10" ht="15.6" x14ac:dyDescent="0.3">
      <c r="A49" s="4"/>
      <c r="B49" s="86"/>
      <c r="C49" s="205"/>
      <c r="D49" s="205"/>
      <c r="E49" s="205"/>
      <c r="F49" s="205"/>
      <c r="G49" s="205"/>
      <c r="H49" s="205"/>
      <c r="I49" s="205"/>
      <c r="J49" s="205"/>
    </row>
    <row r="50" spans="1:10" ht="15.6" x14ac:dyDescent="0.3">
      <c r="A50" s="4"/>
      <c r="B50" s="86"/>
      <c r="C50" s="205"/>
      <c r="D50" s="205"/>
      <c r="E50" s="205"/>
      <c r="F50" s="205"/>
      <c r="G50" s="205"/>
      <c r="H50" s="205"/>
      <c r="I50" s="205"/>
      <c r="J50" s="205"/>
    </row>
    <row r="51" spans="1:10" ht="15.6" x14ac:dyDescent="0.3">
      <c r="A51" s="4"/>
      <c r="B51" s="86"/>
      <c r="C51" s="205"/>
      <c r="D51" s="205"/>
      <c r="E51" s="205"/>
      <c r="F51" s="205"/>
      <c r="G51" s="205"/>
      <c r="H51" s="205"/>
      <c r="I51" s="205"/>
      <c r="J51" s="205"/>
    </row>
    <row r="52" spans="1:10" ht="15.6" x14ac:dyDescent="0.3">
      <c r="A52" s="4"/>
      <c r="B52" s="86"/>
      <c r="C52" s="205"/>
      <c r="D52" s="205"/>
      <c r="E52" s="205"/>
      <c r="F52" s="205"/>
      <c r="G52" s="205"/>
      <c r="H52" s="205"/>
      <c r="I52" s="205"/>
      <c r="J52" s="205"/>
    </row>
    <row r="53" spans="1:10" ht="15.6" x14ac:dyDescent="0.3">
      <c r="A53" s="4"/>
      <c r="B53" s="86"/>
      <c r="C53" s="205"/>
      <c r="D53" s="205"/>
      <c r="E53" s="205"/>
      <c r="F53" s="205"/>
      <c r="G53" s="205"/>
      <c r="H53" s="205"/>
      <c r="I53" s="205"/>
      <c r="J53" s="205"/>
    </row>
    <row r="54" spans="1:10" ht="15.6" x14ac:dyDescent="0.3">
      <c r="A54" s="210"/>
      <c r="B54" s="205"/>
      <c r="C54" s="205"/>
      <c r="D54" s="205"/>
      <c r="E54" s="205"/>
      <c r="F54" s="205"/>
      <c r="G54" s="205"/>
      <c r="H54" s="205"/>
      <c r="I54" s="205"/>
      <c r="J54" s="205"/>
    </row>
    <row r="55" spans="1:10" ht="17.399999999999999" x14ac:dyDescent="0.3">
      <c r="A55" s="210"/>
      <c r="B55" s="205"/>
      <c r="C55" s="205"/>
      <c r="D55" s="205"/>
      <c r="E55" s="205"/>
      <c r="F55" s="205"/>
      <c r="G55" s="176"/>
      <c r="H55" s="205"/>
      <c r="I55" s="205"/>
      <c r="J55" s="205"/>
    </row>
    <row r="56" spans="1:10" ht="15.6" x14ac:dyDescent="0.3">
      <c r="A56" s="210"/>
      <c r="B56" s="205"/>
      <c r="C56" s="205"/>
      <c r="D56" s="205"/>
      <c r="E56" s="205"/>
      <c r="F56" s="205"/>
      <c r="G56" s="205"/>
      <c r="H56" s="211"/>
      <c r="I56" s="205"/>
      <c r="J56" s="205"/>
    </row>
    <row r="57" spans="1:10" ht="15.6" x14ac:dyDescent="0.3">
      <c r="A57" s="210"/>
      <c r="B57" s="205"/>
      <c r="C57" s="205"/>
      <c r="D57" s="205"/>
      <c r="E57" s="205"/>
      <c r="F57" s="205"/>
      <c r="G57" s="205"/>
      <c r="H57" s="205"/>
      <c r="I57" s="205"/>
      <c r="J57" s="205"/>
    </row>
    <row r="58" spans="1:10" x14ac:dyDescent="0.3">
      <c r="A58" s="205"/>
      <c r="B58" s="205"/>
      <c r="C58" s="205"/>
      <c r="D58" s="205"/>
      <c r="E58" s="205"/>
      <c r="F58" s="205"/>
      <c r="G58" s="205"/>
      <c r="H58" s="205"/>
      <c r="I58" s="205"/>
      <c r="J58" s="205"/>
    </row>
    <row r="59" spans="1:10" x14ac:dyDescent="0.3">
      <c r="A59" s="205"/>
      <c r="B59" s="205"/>
      <c r="C59" s="205"/>
      <c r="D59" s="205"/>
      <c r="E59" s="205"/>
      <c r="F59" s="205"/>
      <c r="G59" s="205"/>
      <c r="H59" s="205"/>
      <c r="I59" s="205"/>
      <c r="J59" s="205"/>
    </row>
    <row r="60" spans="1:10" ht="15.6" x14ac:dyDescent="0.3">
      <c r="B60" s="148"/>
      <c r="C60" s="148"/>
      <c r="D60" s="148"/>
      <c r="E60" s="148"/>
      <c r="F60" s="148">
        <v>6</v>
      </c>
      <c r="G60" s="148"/>
      <c r="H60" s="148"/>
      <c r="I60" s="148"/>
    </row>
  </sheetData>
  <sheetProtection selectLockedCells="1"/>
  <mergeCells count="2">
    <mergeCell ref="A35:H35"/>
    <mergeCell ref="A39:F39"/>
  </mergeCells>
  <pageMargins left="0.7" right="0.7" top="0.75" bottom="0.75" header="0.3" footer="0.3"/>
  <pageSetup scale="53"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DB55-47D8-4C10-89B6-1BFEC638D205}">
  <dimension ref="A1:V44"/>
  <sheetViews>
    <sheetView zoomScale="80" zoomScaleNormal="80" workbookViewId="0"/>
  </sheetViews>
  <sheetFormatPr defaultRowHeight="14.4" x14ac:dyDescent="0.3"/>
  <cols>
    <col min="1" max="1" width="6" customWidth="1"/>
    <col min="2" max="2" width="28.44140625" customWidth="1"/>
    <col min="12" max="12" width="14.88671875" bestFit="1" customWidth="1"/>
    <col min="14" max="14" width="12.88671875" bestFit="1" customWidth="1"/>
  </cols>
  <sheetData>
    <row r="1" spans="1:12" x14ac:dyDescent="0.3">
      <c r="A1" s="185" t="s">
        <v>137</v>
      </c>
      <c r="B1" s="241" t="s">
        <v>138</v>
      </c>
    </row>
    <row r="2" spans="1:12" x14ac:dyDescent="0.3">
      <c r="B2" s="241" t="s">
        <v>162</v>
      </c>
    </row>
    <row r="3" spans="1:12" x14ac:dyDescent="0.3">
      <c r="B3" s="242">
        <v>44347</v>
      </c>
    </row>
    <row r="6" spans="1:12" x14ac:dyDescent="0.3">
      <c r="A6" s="243" t="s">
        <v>139</v>
      </c>
      <c r="B6" t="s">
        <v>128</v>
      </c>
      <c r="L6" s="246">
        <v>1500000</v>
      </c>
    </row>
    <row r="7" spans="1:12" x14ac:dyDescent="0.3">
      <c r="B7" s="248" t="s">
        <v>140</v>
      </c>
    </row>
    <row r="8" spans="1:12" x14ac:dyDescent="0.3">
      <c r="B8" s="248" t="s">
        <v>141</v>
      </c>
    </row>
    <row r="9" spans="1:12" x14ac:dyDescent="0.3">
      <c r="B9" s="249"/>
    </row>
    <row r="10" spans="1:12" x14ac:dyDescent="0.3">
      <c r="B10" s="248" t="s">
        <v>132</v>
      </c>
    </row>
    <row r="11" spans="1:12" x14ac:dyDescent="0.3">
      <c r="B11" s="248" t="s">
        <v>133</v>
      </c>
    </row>
    <row r="13" spans="1:12" x14ac:dyDescent="0.3">
      <c r="A13" s="247">
        <v>2</v>
      </c>
      <c r="B13" s="169" t="s">
        <v>145</v>
      </c>
      <c r="L13" s="245">
        <v>3500000</v>
      </c>
    </row>
    <row r="14" spans="1:12" x14ac:dyDescent="0.3">
      <c r="B14" s="251" t="s">
        <v>142</v>
      </c>
    </row>
    <row r="15" spans="1:12" x14ac:dyDescent="0.3">
      <c r="B15" s="250" t="s">
        <v>143</v>
      </c>
    </row>
    <row r="16" spans="1:12" x14ac:dyDescent="0.3">
      <c r="B16" s="250" t="s">
        <v>160</v>
      </c>
    </row>
    <row r="17" spans="1:22" s="169" customFormat="1" x14ac:dyDescent="0.3">
      <c r="B17" s="251" t="s">
        <v>148</v>
      </c>
    </row>
    <row r="19" spans="1:22" x14ac:dyDescent="0.3">
      <c r="A19" s="247">
        <v>3</v>
      </c>
      <c r="B19" s="169" t="s">
        <v>144</v>
      </c>
      <c r="C19" s="244"/>
      <c r="L19" s="245">
        <v>1576425.0607507899</v>
      </c>
      <c r="N19" s="245"/>
    </row>
    <row r="20" spans="1:22" x14ac:dyDescent="0.3">
      <c r="B20" s="251" t="s">
        <v>146</v>
      </c>
    </row>
    <row r="21" spans="1:22" x14ac:dyDescent="0.3">
      <c r="B21" s="251" t="s">
        <v>149</v>
      </c>
    </row>
    <row r="22" spans="1:22" s="169" customFormat="1" x14ac:dyDescent="0.3">
      <c r="B22" s="251" t="s">
        <v>147</v>
      </c>
      <c r="P22"/>
      <c r="Q22"/>
      <c r="R22"/>
      <c r="S22"/>
      <c r="T22"/>
      <c r="U22"/>
      <c r="V22"/>
    </row>
    <row r="23" spans="1:22" s="169" customFormat="1" x14ac:dyDescent="0.3">
      <c r="B23" s="251" t="s">
        <v>195</v>
      </c>
    </row>
    <row r="24" spans="1:22" s="169" customFormat="1" x14ac:dyDescent="0.3">
      <c r="B24" s="251" t="s">
        <v>196</v>
      </c>
    </row>
    <row r="26" spans="1:22" x14ac:dyDescent="0.3">
      <c r="A26" s="247">
        <v>4</v>
      </c>
      <c r="B26" s="169" t="s">
        <v>152</v>
      </c>
      <c r="L26" s="245">
        <v>4213035</v>
      </c>
    </row>
    <row r="27" spans="1:22" x14ac:dyDescent="0.3">
      <c r="B27" s="251" t="s">
        <v>153</v>
      </c>
    </row>
    <row r="28" spans="1:22" x14ac:dyDescent="0.3">
      <c r="B28" s="251" t="s">
        <v>194</v>
      </c>
    </row>
    <row r="30" spans="1:22" x14ac:dyDescent="0.3">
      <c r="A30" s="247">
        <v>5</v>
      </c>
      <c r="B30" s="169" t="s">
        <v>152</v>
      </c>
      <c r="L30" s="245">
        <v>2000000</v>
      </c>
    </row>
    <row r="31" spans="1:22" x14ac:dyDescent="0.3">
      <c r="B31" s="251" t="s">
        <v>155</v>
      </c>
    </row>
    <row r="32" spans="1:22" x14ac:dyDescent="0.3">
      <c r="A32" s="240"/>
      <c r="B32" s="251" t="s">
        <v>154</v>
      </c>
    </row>
    <row r="34" spans="1:12" x14ac:dyDescent="0.3">
      <c r="A34" s="247">
        <v>6</v>
      </c>
      <c r="B34" t="s">
        <v>150</v>
      </c>
      <c r="L34" s="245">
        <v>150000</v>
      </c>
    </row>
    <row r="35" spans="1:12" x14ac:dyDescent="0.3">
      <c r="B35" s="251" t="s">
        <v>151</v>
      </c>
      <c r="C35" s="121"/>
    </row>
    <row r="36" spans="1:12" x14ac:dyDescent="0.3">
      <c r="B36" s="251" t="s">
        <v>132</v>
      </c>
    </row>
    <row r="37" spans="1:12" x14ac:dyDescent="0.3">
      <c r="B37" s="251" t="s">
        <v>134</v>
      </c>
      <c r="D37" s="121"/>
    </row>
    <row r="38" spans="1:12" x14ac:dyDescent="0.3">
      <c r="B38" s="251" t="s">
        <v>135</v>
      </c>
      <c r="D38" s="121" t="s">
        <v>83</v>
      </c>
    </row>
    <row r="39" spans="1:12" x14ac:dyDescent="0.3">
      <c r="B39" s="251" t="s">
        <v>136</v>
      </c>
      <c r="L39" s="252"/>
    </row>
    <row r="41" spans="1:12" ht="15" thickBot="1" x14ac:dyDescent="0.35">
      <c r="B41" t="s">
        <v>171</v>
      </c>
      <c r="L41" s="253">
        <f>SUM(L6:L39)</f>
        <v>12939460.06075079</v>
      </c>
    </row>
    <row r="42" spans="1:12" ht="15" thickTop="1" x14ac:dyDescent="0.3"/>
    <row r="44" spans="1:12" x14ac:dyDescent="0.3">
      <c r="L44">
        <v>7</v>
      </c>
    </row>
  </sheetData>
  <pageMargins left="0.7" right="0.7" top="0.75" bottom="0.75" header="0.3" footer="0.3"/>
  <pageSetup scale="72" orientation="landscape" horizontalDpi="4294967293"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p C Y l U H 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K Q m J 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k J i V Q K I p H u A 4 A A A A R A A A A E w A c A E Z v c m 1 1 b G F z L 1 N l Y 3 R p b 2 4 x L m 0 g o h g A K K A U A A A A A A A A A A A A A A A A A A A A A A A A A A A A K 0 5 N L s n M z 1 M I h t C G 1 g B Q S w E C L Q A U A A I A C A C k J i V Q f M L S 3 K g A A A D 5 A A A A E g A A A A A A A A A A A A A A A A A A A A A A Q 2 9 u Z m l n L 1 B h Y 2 t h Z 2 U u e G 1 s U E s B A i 0 A F A A C A A g A p C Y l U A / K 6 a u k A A A A 6 Q A A A B M A A A A A A A A A A A A A A A A A 9 A A A A F t D b 2 5 0 Z W 5 0 X 1 R 5 c G V z X S 5 4 b W x Q S w E C L Q A U A A I A C A C k J i V 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v U 9 G 3 X G g k u 6 w p 5 Q C l 4 M D Q A A A A A C A A A A A A A Q Z g A A A A E A A C A A A A D I P G 8 3 o u f r 9 Q K k t y V G y F p B G 3 W 8 P L y C f t 8 y 0 C Q 1 b + Y o V g A A A A A O g A A A A A I A A C A A A A A i A 5 a F 9 p A R U 7 u w V 4 2 9 w Q u e + 5 L d 4 O o s e 8 E q a q u 1 J o Y m O V A A A A B X k T L E f A + S j C 4 g / l B q N t Q C J x K U U E D c y y + A l 3 3 V e X F F 6 Q f 4 t l M h s M J m 5 6 2 g B O E l R 9 m v X s T 2 f + S r V 7 h o b / r U 8 O F n h a 6 0 t 4 F O o y / D P r i G X d R C 9 U A A A A A 0 9 n z Q P F U J i X i G A r 3 h o Z G 6 I R o Z g Q j u U j q J D + 0 S 0 S 7 + e s C Y Q w r m s L G O f 5 i m l 0 1 0 q R U l G U M 7 U c t R S O o e D 0 w R I n 0 b < / D a t a M a s h u p > 
</file>

<file path=customXml/itemProps1.xml><?xml version="1.0" encoding="utf-8"?>
<ds:datastoreItem xmlns:ds="http://schemas.openxmlformats.org/officeDocument/2006/customXml" ds:itemID="{93DDD2CC-727C-43A7-8E5D-80F8E13CE1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EXSUMMWCOMM</vt:lpstr>
      <vt:lpstr>TOTALALA</vt:lpstr>
      <vt:lpstr>GFBYDEPT</vt:lpstr>
      <vt:lpstr>DIVISION</vt:lpstr>
      <vt:lpstr>ROUNDTABLE</vt:lpstr>
      <vt:lpstr>SCHED LOANS TRANSFER W TERMS</vt:lpstr>
      <vt:lpstr>DIVISION!Print_Area</vt:lpstr>
      <vt:lpstr>EXSUMMWCOMM!Print_Area</vt:lpstr>
      <vt:lpstr>GFBYDEPT!Print_Area</vt:lpstr>
      <vt:lpstr>ROUNDTABLE!Print_Area</vt:lpstr>
      <vt:lpstr>'SCHED LOANS TRANSFER W TERMS'!Print_Area</vt:lpstr>
      <vt:lpstr>TOTALALA!Print_Area</vt:lpstr>
    </vt:vector>
  </TitlesOfParts>
  <Company>American Library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jpak</dc:creator>
  <cp:lastModifiedBy>Denise Moritz</cp:lastModifiedBy>
  <cp:lastPrinted>2021-06-18T19:42:21Z</cp:lastPrinted>
  <dcterms:created xsi:type="dcterms:W3CDTF">2013-12-23T20:07:27Z</dcterms:created>
  <dcterms:modified xsi:type="dcterms:W3CDTF">2021-06-18T19:43:50Z</dcterms:modified>
</cp:coreProperties>
</file>